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paulg\OneDrive\Documents\My Documents Paul's Computer 9-26-19\Breakthrough Performance\Black Belt Class Files 2019 v2\Closing the Books Project\"/>
    </mc:Choice>
  </mc:AlternateContent>
  <xr:revisionPtr revIDLastSave="10" documentId="11_3EFEADFC9E02FD60D9AD7A38F8A54D817348ACE5" xr6:coauthVersionLast="45" xr6:coauthVersionMax="45" xr10:uidLastSave="{102B5667-0A2C-4967-BE29-4FA3336305C0}"/>
  <bookViews>
    <workbookView xWindow="20370" yWindow="-120" windowWidth="29040" windowHeight="15840" activeTab="1" xr2:uid="{00000000-000D-0000-FFFF-FFFF00000000}"/>
  </bookViews>
  <sheets>
    <sheet name="Late Days vs Errors Scatter " sheetId="2" r:id="rId1"/>
    <sheet name="Errors vs Late Days Scatter " sheetId="4" r:id="rId2"/>
    <sheet name="Sheet1" sheetId="1" r:id="rId3"/>
  </sheets>
  <definedNames>
    <definedName name="_xlnm.Print_Area" localSheetId="1">'Errors vs Late Days Scatter '!$A$1:$M$28</definedName>
    <definedName name="_xlnm.Print_Area" localSheetId="0">'Late Days vs Errors Scatter '!$A$1:$M$28</definedName>
    <definedName name="_xlnm.Print_Area" localSheetId="2">Sheet1!$B$1:$E$27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4" l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1" i="4"/>
  <c r="E12" i="4"/>
  <c r="E10" i="4"/>
  <c r="E9" i="4"/>
  <c r="E8" i="4"/>
  <c r="E7" i="4"/>
  <c r="E6" i="4"/>
  <c r="E5" i="4"/>
  <c r="E4" i="4"/>
  <c r="E3" i="4"/>
  <c r="E2" i="4"/>
  <c r="G1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F29" i="4"/>
  <c r="F28" i="4"/>
  <c r="F27" i="4"/>
  <c r="F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1" i="2"/>
  <c r="E12" i="2"/>
  <c r="E10" i="2"/>
  <c r="F29" i="2" s="1"/>
  <c r="E9" i="2"/>
  <c r="E8" i="2"/>
  <c r="E7" i="2"/>
  <c r="E6" i="2"/>
  <c r="E5" i="2"/>
  <c r="E4" i="2"/>
  <c r="E3" i="2"/>
  <c r="E2" i="2"/>
  <c r="G1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F28" i="2"/>
  <c r="F27" i="2"/>
  <c r="F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" i="1"/>
</calcChain>
</file>

<file path=xl/sharedStrings.xml><?xml version="1.0" encoding="utf-8"?>
<sst xmlns="http://schemas.openxmlformats.org/spreadsheetml/2006/main" count="51" uniqueCount="27">
  <si>
    <t>Math</t>
  </si>
  <si>
    <t>Missing Data</t>
  </si>
  <si>
    <t>Transposition</t>
  </si>
  <si>
    <t>Number of Errors per month</t>
  </si>
  <si>
    <t>Month</t>
  </si>
  <si>
    <t>Errors</t>
  </si>
  <si>
    <t>Late Days</t>
  </si>
  <si>
    <t>Column</t>
  </si>
  <si>
    <t>Show CI/PI</t>
  </si>
  <si>
    <t>Average</t>
  </si>
  <si>
    <t>DevSQ</t>
  </si>
  <si>
    <t>t</t>
  </si>
  <si>
    <t>Slope(m)=</t>
  </si>
  <si>
    <t>b=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</si>
  <si>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</si>
  <si>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Adj</t>
    </r>
  </si>
  <si>
    <t>F=</t>
  </si>
  <si>
    <t>df=</t>
  </si>
  <si>
    <t>SumSq=</t>
  </si>
  <si>
    <t>Stderr=</t>
  </si>
  <si>
    <t>n=</t>
  </si>
  <si>
    <t>a</t>
  </si>
  <si>
    <t>Correlation</t>
  </si>
  <si>
    <t>LCI</t>
  </si>
  <si>
    <t>UCI</t>
  </si>
  <si>
    <t>LPI</t>
  </si>
  <si>
    <t>UPI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</si>
</sst>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1" applyNumberFormat="1" applyFont="1"/>
    <xf numFmtId="165" fontId="0" fillId="0" borderId="0" xfId="0" applyNumberFormat="1" applyAlignment="1">
      <alignment horizontal="center"/>
    </xf>
    <xf numFmtId="0" fontId="2" fillId="0" borderId="0" xfId="1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/>
              <a:t>Late Days vs Errors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'Late Days vs Errors Scatter '!$G$1</c:f>
              <c:strCache>
                <c:ptCount val="1"/>
                <c:pt idx="0">
                  <c:v>Late Days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'Late Days vs Errors Scatter '!$F$2:$F$25</c:f>
              <c:numCache>
                <c:formatCode>General</c:formatCode>
                <c:ptCount val="24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17</c:v>
                </c:pt>
                <c:pt idx="13">
                  <c:v>16</c:v>
                </c:pt>
                <c:pt idx="14">
                  <c:v>28</c:v>
                </c:pt>
                <c:pt idx="15">
                  <c:v>24</c:v>
                </c:pt>
                <c:pt idx="16">
                  <c:v>27</c:v>
                </c:pt>
                <c:pt idx="17">
                  <c:v>29</c:v>
                </c:pt>
                <c:pt idx="18">
                  <c:v>32</c:v>
                </c:pt>
                <c:pt idx="19">
                  <c:v>22</c:v>
                </c:pt>
                <c:pt idx="20">
                  <c:v>28</c:v>
                </c:pt>
                <c:pt idx="21">
                  <c:v>33</c:v>
                </c:pt>
                <c:pt idx="22">
                  <c:v>35</c:v>
                </c:pt>
                <c:pt idx="23">
                  <c:v>35</c:v>
                </c:pt>
              </c:numCache>
            </c:numRef>
          </c:xVal>
          <c:yVal>
            <c:numRef>
              <c:f>'Late Days vs Errors Scatter '!$G$2:$G$25</c:f>
              <c:numCache>
                <c:formatCode>General</c:formatCode>
                <c:ptCount val="24"/>
                <c:pt idx="0">
                  <c:v>3.6</c:v>
                </c:pt>
                <c:pt idx="1">
                  <c:v>4.2</c:v>
                </c:pt>
                <c:pt idx="2">
                  <c:v>3.3</c:v>
                </c:pt>
                <c:pt idx="3">
                  <c:v>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3.6</c:v>
                </c:pt>
                <c:pt idx="8">
                  <c:v>2.6</c:v>
                </c:pt>
                <c:pt idx="9">
                  <c:v>3.1</c:v>
                </c:pt>
                <c:pt idx="10">
                  <c:v>3.4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4.4000000000000004</c:v>
                </c:pt>
                <c:pt idx="15">
                  <c:v>3.7</c:v>
                </c:pt>
                <c:pt idx="16">
                  <c:v>4</c:v>
                </c:pt>
                <c:pt idx="17">
                  <c:v>4</c:v>
                </c:pt>
                <c:pt idx="18">
                  <c:v>4.4000000000000004</c:v>
                </c:pt>
                <c:pt idx="19">
                  <c:v>2.7</c:v>
                </c:pt>
                <c:pt idx="20">
                  <c:v>3.5</c:v>
                </c:pt>
                <c:pt idx="21">
                  <c:v>3.8</c:v>
                </c:pt>
                <c:pt idx="22">
                  <c:v>3.9</c:v>
                </c:pt>
                <c:pt idx="23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75-4E7B-AFC6-EC7194076E68}"/>
            </c:ext>
          </c:extLst>
        </c:ser>
        <c:ser>
          <c:idx val="1"/>
          <c:order val="1"/>
          <c:tx>
            <c:strRef>
              <c:f>'Late Days vs Errors Scatter '!$J$1</c:f>
              <c:strCache>
                <c:ptCount val="1"/>
                <c:pt idx="0">
                  <c:v>LCI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poly"/>
            <c:order val="2"/>
            <c:dispRSqr val="0"/>
            <c:dispEq val="0"/>
          </c:trendline>
          <c:xVal>
            <c:numRef>
              <c:f>'Late Days vs Errors Scatter '!$F$2:$F$25</c:f>
              <c:numCache>
                <c:formatCode>General</c:formatCode>
                <c:ptCount val="24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17</c:v>
                </c:pt>
                <c:pt idx="13">
                  <c:v>16</c:v>
                </c:pt>
                <c:pt idx="14">
                  <c:v>28</c:v>
                </c:pt>
                <c:pt idx="15">
                  <c:v>24</c:v>
                </c:pt>
                <c:pt idx="16">
                  <c:v>27</c:v>
                </c:pt>
                <c:pt idx="17">
                  <c:v>29</c:v>
                </c:pt>
                <c:pt idx="18">
                  <c:v>32</c:v>
                </c:pt>
                <c:pt idx="19">
                  <c:v>22</c:v>
                </c:pt>
                <c:pt idx="20">
                  <c:v>28</c:v>
                </c:pt>
                <c:pt idx="21">
                  <c:v>33</c:v>
                </c:pt>
                <c:pt idx="22">
                  <c:v>35</c:v>
                </c:pt>
                <c:pt idx="23">
                  <c:v>35</c:v>
                </c:pt>
              </c:numCache>
            </c:numRef>
          </c:xVal>
          <c:yVal>
            <c:numRef>
              <c:f>'Late Days vs Errors Scatter '!$J$2:$J$25</c:f>
              <c:numCache>
                <c:formatCode>General</c:formatCode>
                <c:ptCount val="24"/>
                <c:pt idx="0">
                  <c:v>2.8026175421160477</c:v>
                </c:pt>
                <c:pt idx="1">
                  <c:v>3.0704658168941017</c:v>
                </c:pt>
                <c:pt idx="2">
                  <c:v>2.8580387256420483</c:v>
                </c:pt>
                <c:pt idx="3">
                  <c:v>2.7465576890595185</c:v>
                </c:pt>
                <c:pt idx="4">
                  <c:v>2.9126979420224912</c:v>
                </c:pt>
                <c:pt idx="5">
                  <c:v>3.0191051534060369</c:v>
                </c:pt>
                <c:pt idx="6">
                  <c:v>2.9126979420224912</c:v>
                </c:pt>
                <c:pt idx="7">
                  <c:v>3.1683177464398131</c:v>
                </c:pt>
                <c:pt idx="8">
                  <c:v>2.8580387256420483</c:v>
                </c:pt>
                <c:pt idx="9">
                  <c:v>3.0704658168941017</c:v>
                </c:pt>
                <c:pt idx="10">
                  <c:v>3.1683177464398131</c:v>
                </c:pt>
                <c:pt idx="11">
                  <c:v>3.3737031097045453</c:v>
                </c:pt>
                <c:pt idx="12">
                  <c:v>3.1683177464398131</c:v>
                </c:pt>
                <c:pt idx="13">
                  <c:v>3.1202898565805857</c:v>
                </c:pt>
                <c:pt idx="14">
                  <c:v>3.5456018979270891</c:v>
                </c:pt>
                <c:pt idx="15">
                  <c:v>3.4384548663272909</c:v>
                </c:pt>
                <c:pt idx="16">
                  <c:v>3.520976355704827</c:v>
                </c:pt>
                <c:pt idx="17">
                  <c:v>3.56915425740657</c:v>
                </c:pt>
                <c:pt idx="18">
                  <c:v>3.6349878352554486</c:v>
                </c:pt>
                <c:pt idx="19">
                  <c:v>3.3737031097045453</c:v>
                </c:pt>
                <c:pt idx="20">
                  <c:v>3.5456018979270891</c:v>
                </c:pt>
                <c:pt idx="21">
                  <c:v>3.6557328395756965</c:v>
                </c:pt>
                <c:pt idx="22">
                  <c:v>3.6959471360642429</c:v>
                </c:pt>
                <c:pt idx="23">
                  <c:v>3.6959471360642429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75-4E7B-AFC6-EC7194076E68}"/>
            </c:ext>
          </c:extLst>
        </c:ser>
        <c:ser>
          <c:idx val="2"/>
          <c:order val="2"/>
          <c:tx>
            <c:strRef>
              <c:f>'Late Days vs Errors Scatter '!$K$1</c:f>
              <c:strCache>
                <c:ptCount val="1"/>
                <c:pt idx="0">
                  <c:v>UCI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poly"/>
            <c:order val="2"/>
            <c:dispRSqr val="0"/>
            <c:dispEq val="0"/>
          </c:trendline>
          <c:xVal>
            <c:numRef>
              <c:f>'Late Days vs Errors Scatter '!$F$2:$F$25</c:f>
              <c:numCache>
                <c:formatCode>General</c:formatCode>
                <c:ptCount val="24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17</c:v>
                </c:pt>
                <c:pt idx="13">
                  <c:v>16</c:v>
                </c:pt>
                <c:pt idx="14">
                  <c:v>28</c:v>
                </c:pt>
                <c:pt idx="15">
                  <c:v>24</c:v>
                </c:pt>
                <c:pt idx="16">
                  <c:v>27</c:v>
                </c:pt>
                <c:pt idx="17">
                  <c:v>29</c:v>
                </c:pt>
                <c:pt idx="18">
                  <c:v>32</c:v>
                </c:pt>
                <c:pt idx="19">
                  <c:v>22</c:v>
                </c:pt>
                <c:pt idx="20">
                  <c:v>28</c:v>
                </c:pt>
                <c:pt idx="21">
                  <c:v>33</c:v>
                </c:pt>
                <c:pt idx="22">
                  <c:v>35</c:v>
                </c:pt>
                <c:pt idx="23">
                  <c:v>35</c:v>
                </c:pt>
              </c:numCache>
            </c:numRef>
          </c:xVal>
          <c:yVal>
            <c:numRef>
              <c:f>'Late Days vs Errors Scatter '!$K$2:$K$25</c:f>
              <c:numCache>
                <c:formatCode>General</c:formatCode>
                <c:ptCount val="24"/>
                <c:pt idx="0">
                  <c:v>3.3880865924110983</c:v>
                </c:pt>
                <c:pt idx="1">
                  <c:v>3.5071526756280345</c:v>
                </c:pt>
                <c:pt idx="2">
                  <c:v>3.4100482804840953</c:v>
                </c:pt>
                <c:pt idx="3">
                  <c:v>3.3667635738686292</c:v>
                </c:pt>
                <c:pt idx="4">
                  <c:v>3.4327719357026507</c:v>
                </c:pt>
                <c:pt idx="5">
                  <c:v>3.4811304675171009</c:v>
                </c:pt>
                <c:pt idx="6">
                  <c:v>3.4327719357026507</c:v>
                </c:pt>
                <c:pt idx="7">
                  <c:v>3.5640664892803189</c:v>
                </c:pt>
                <c:pt idx="8">
                  <c:v>3.4100482804840953</c:v>
                </c:pt>
                <c:pt idx="9">
                  <c:v>3.5071526756280345</c:v>
                </c:pt>
                <c:pt idx="10">
                  <c:v>3.5640664892803189</c:v>
                </c:pt>
                <c:pt idx="11">
                  <c:v>3.7455954840105767</c:v>
                </c:pt>
                <c:pt idx="12">
                  <c:v>3.5640664892803189</c:v>
                </c:pt>
                <c:pt idx="13">
                  <c:v>3.534711507540548</c:v>
                </c:pt>
                <c:pt idx="14">
                  <c:v>4.0379939253820201</c:v>
                </c:pt>
                <c:pt idx="15">
                  <c:v>3.835609470585827</c:v>
                </c:pt>
                <c:pt idx="16">
                  <c:v>3.9852365960052842</c:v>
                </c:pt>
                <c:pt idx="17">
                  <c:v>4.091824437501538</c:v>
                </c:pt>
                <c:pt idx="18">
                  <c:v>4.2581394744496537</c:v>
                </c:pt>
                <c:pt idx="19">
                  <c:v>3.7455954840105767</c:v>
                </c:pt>
                <c:pt idx="20">
                  <c:v>4.0379939253820201</c:v>
                </c:pt>
                <c:pt idx="21">
                  <c:v>4.3147773417284032</c:v>
                </c:pt>
                <c:pt idx="22">
                  <c:v>4.4293287884378518</c:v>
                </c:pt>
                <c:pt idx="23">
                  <c:v>4.4293287884378518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75-4E7B-AFC6-EC7194076E68}"/>
            </c:ext>
          </c:extLst>
        </c:ser>
        <c:ser>
          <c:idx val="3"/>
          <c:order val="3"/>
          <c:tx>
            <c:strRef>
              <c:f>'Late Days vs Errors Scatter '!$L$1</c:f>
              <c:strCache>
                <c:ptCount val="1"/>
                <c:pt idx="0">
                  <c:v>LPI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'Late Days vs Errors Scatter '!$F$2:$F$25</c:f>
              <c:numCache>
                <c:formatCode>General</c:formatCode>
                <c:ptCount val="24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17</c:v>
                </c:pt>
                <c:pt idx="13">
                  <c:v>16</c:v>
                </c:pt>
                <c:pt idx="14">
                  <c:v>28</c:v>
                </c:pt>
                <c:pt idx="15">
                  <c:v>24</c:v>
                </c:pt>
                <c:pt idx="16">
                  <c:v>27</c:v>
                </c:pt>
                <c:pt idx="17">
                  <c:v>29</c:v>
                </c:pt>
                <c:pt idx="18">
                  <c:v>32</c:v>
                </c:pt>
                <c:pt idx="19">
                  <c:v>22</c:v>
                </c:pt>
                <c:pt idx="20">
                  <c:v>28</c:v>
                </c:pt>
                <c:pt idx="21">
                  <c:v>33</c:v>
                </c:pt>
                <c:pt idx="22">
                  <c:v>35</c:v>
                </c:pt>
                <c:pt idx="23">
                  <c:v>35</c:v>
                </c:pt>
              </c:numCache>
            </c:numRef>
          </c:xVal>
          <c:yVal>
            <c:numRef>
              <c:f>'Late Days vs Errors Scatter '!$L$2:$L$25</c:f>
              <c:numCache>
                <c:formatCode>General</c:formatCode>
                <c:ptCount val="24"/>
                <c:pt idx="0">
                  <c:v>2.1528732092218599</c:v>
                </c:pt>
                <c:pt idx="1">
                  <c:v>2.3667209919220422</c:v>
                </c:pt>
                <c:pt idx="2">
                  <c:v>2.1966260225339891</c:v>
                </c:pt>
                <c:pt idx="3">
                  <c:v>2.1086433686833654</c:v>
                </c:pt>
                <c:pt idx="4">
                  <c:v>2.2398940438714305</c:v>
                </c:pt>
                <c:pt idx="5">
                  <c:v>2.3249476945574066</c:v>
                </c:pt>
                <c:pt idx="6">
                  <c:v>2.2398940438714305</c:v>
                </c:pt>
                <c:pt idx="7">
                  <c:v>2.4487352183235132</c:v>
                </c:pt>
                <c:pt idx="8">
                  <c:v>2.1966260225339891</c:v>
                </c:pt>
                <c:pt idx="9">
                  <c:v>2.3667209919220422</c:v>
                </c:pt>
                <c:pt idx="10">
                  <c:v>2.4487352183235132</c:v>
                </c:pt>
                <c:pt idx="11">
                  <c:v>2.6446908933445878</c:v>
                </c:pt>
                <c:pt idx="12">
                  <c:v>2.4487352183235132</c:v>
                </c:pt>
                <c:pt idx="13">
                  <c:v>2.4079849280691743</c:v>
                </c:pt>
                <c:pt idx="14">
                  <c:v>2.8627202115575399</c:v>
                </c:pt>
                <c:pt idx="15">
                  <c:v>2.7194234062037115</c:v>
                </c:pt>
                <c:pt idx="16">
                  <c:v>2.8276566996255599</c:v>
                </c:pt>
                <c:pt idx="17">
                  <c:v>2.8972857657354716</c:v>
                </c:pt>
                <c:pt idx="18">
                  <c:v>2.9980635826333284</c:v>
                </c:pt>
                <c:pt idx="19">
                  <c:v>2.6446908933445878</c:v>
                </c:pt>
                <c:pt idx="20">
                  <c:v>2.8627202115575399</c:v>
                </c:pt>
                <c:pt idx="21">
                  <c:v>3.0307092250192396</c:v>
                </c:pt>
                <c:pt idx="22">
                  <c:v>3.0946322506708803</c:v>
                </c:pt>
                <c:pt idx="23">
                  <c:v>3.0946322506708803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75-4E7B-AFC6-EC7194076E68}"/>
            </c:ext>
          </c:extLst>
        </c:ser>
        <c:ser>
          <c:idx val="4"/>
          <c:order val="4"/>
          <c:tx>
            <c:strRef>
              <c:f>'Late Days vs Errors Scatter '!$M$1</c:f>
              <c:strCache>
                <c:ptCount val="1"/>
                <c:pt idx="0">
                  <c:v>UPI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'Late Days vs Errors Scatter '!$F$2:$F$25</c:f>
              <c:numCache>
                <c:formatCode>General</c:formatCode>
                <c:ptCount val="24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17</c:v>
                </c:pt>
                <c:pt idx="13">
                  <c:v>16</c:v>
                </c:pt>
                <c:pt idx="14">
                  <c:v>28</c:v>
                </c:pt>
                <c:pt idx="15">
                  <c:v>24</c:v>
                </c:pt>
                <c:pt idx="16">
                  <c:v>27</c:v>
                </c:pt>
                <c:pt idx="17">
                  <c:v>29</c:v>
                </c:pt>
                <c:pt idx="18">
                  <c:v>32</c:v>
                </c:pt>
                <c:pt idx="19">
                  <c:v>22</c:v>
                </c:pt>
                <c:pt idx="20">
                  <c:v>28</c:v>
                </c:pt>
                <c:pt idx="21">
                  <c:v>33</c:v>
                </c:pt>
                <c:pt idx="22">
                  <c:v>35</c:v>
                </c:pt>
                <c:pt idx="23">
                  <c:v>35</c:v>
                </c:pt>
              </c:numCache>
            </c:numRef>
          </c:xVal>
          <c:yVal>
            <c:numRef>
              <c:f>'Late Days vs Errors Scatter '!$M$2:$M$25</c:f>
              <c:numCache>
                <c:formatCode>General</c:formatCode>
                <c:ptCount val="24"/>
                <c:pt idx="0">
                  <c:v>4.0378309253052862</c:v>
                </c:pt>
                <c:pt idx="1">
                  <c:v>4.2108975006000939</c:v>
                </c:pt>
                <c:pt idx="2">
                  <c:v>4.0714609835921545</c:v>
                </c:pt>
                <c:pt idx="3">
                  <c:v>4.0046778942447823</c:v>
                </c:pt>
                <c:pt idx="4">
                  <c:v>4.1055758338537114</c:v>
                </c:pt>
                <c:pt idx="5">
                  <c:v>4.1752879263657316</c:v>
                </c:pt>
                <c:pt idx="6">
                  <c:v>4.1055758338537114</c:v>
                </c:pt>
                <c:pt idx="7">
                  <c:v>4.2836490173966189</c:v>
                </c:pt>
                <c:pt idx="8">
                  <c:v>4.0714609835921545</c:v>
                </c:pt>
                <c:pt idx="9">
                  <c:v>4.2108975006000939</c:v>
                </c:pt>
                <c:pt idx="10">
                  <c:v>4.2836490173966189</c:v>
                </c:pt>
                <c:pt idx="11">
                  <c:v>4.4746077003705338</c:v>
                </c:pt>
                <c:pt idx="12">
                  <c:v>4.2836490173966189</c:v>
                </c:pt>
                <c:pt idx="13">
                  <c:v>4.2470164360519593</c:v>
                </c:pt>
                <c:pt idx="14">
                  <c:v>4.7208756117515698</c:v>
                </c:pt>
                <c:pt idx="15">
                  <c:v>4.5546409307094065</c:v>
                </c:pt>
                <c:pt idx="16">
                  <c:v>4.6785562520845509</c:v>
                </c:pt>
                <c:pt idx="17">
                  <c:v>4.7636929291726364</c:v>
                </c:pt>
                <c:pt idx="18">
                  <c:v>4.8950637270717738</c:v>
                </c:pt>
                <c:pt idx="19">
                  <c:v>4.4746077003705338</c:v>
                </c:pt>
                <c:pt idx="20">
                  <c:v>4.7208756117515698</c:v>
                </c:pt>
                <c:pt idx="21">
                  <c:v>4.9398009562848602</c:v>
                </c:pt>
                <c:pt idx="22">
                  <c:v>5.0306436738312144</c:v>
                </c:pt>
                <c:pt idx="23">
                  <c:v>5.0306436738312144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275-4E7B-AFC6-EC7194076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232912"/>
        <c:axId val="522237392"/>
      </c:scatterChart>
      <c:valAx>
        <c:axId val="522232912"/>
        <c:scaling>
          <c:orientation val="minMax"/>
        </c:scaling>
        <c:delete val="0"/>
        <c:axPos val="b"/>
        <c:title>
          <c:tx>
            <c:strRef>
              <c:f>'Late Days vs Errors Scatter '!$F$1</c:f>
              <c:strCache>
                <c:ptCount val="1"/>
                <c:pt idx="0">
                  <c:v>Errors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22237392"/>
        <c:crosses val="autoZero"/>
        <c:crossBetween val="midCat"/>
      </c:valAx>
      <c:valAx>
        <c:axId val="522237392"/>
        <c:scaling>
          <c:orientation val="minMax"/>
          <c:min val="2.5"/>
        </c:scaling>
        <c:delete val="0"/>
        <c:axPos val="l"/>
        <c:title>
          <c:tx>
            <c:strRef>
              <c:f>'Late Days vs Errors Scatter '!$G$1</c:f>
              <c:strCache>
                <c:ptCount val="1"/>
                <c:pt idx="0">
                  <c:v>Late Days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2223291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/>
              <a:t>Errors vs Late Days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'Errors vs Late Days Scatter '!$G$1</c:f>
              <c:strCache>
                <c:ptCount val="1"/>
                <c:pt idx="0">
                  <c:v>Errors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'Errors vs Late Days Scatter '!$F$2:$F$25</c:f>
              <c:numCache>
                <c:formatCode>General</c:formatCode>
                <c:ptCount val="24"/>
                <c:pt idx="0">
                  <c:v>3.6</c:v>
                </c:pt>
                <c:pt idx="1">
                  <c:v>4.2</c:v>
                </c:pt>
                <c:pt idx="2">
                  <c:v>3.3</c:v>
                </c:pt>
                <c:pt idx="3">
                  <c:v>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3.6</c:v>
                </c:pt>
                <c:pt idx="8">
                  <c:v>2.6</c:v>
                </c:pt>
                <c:pt idx="9">
                  <c:v>3.1</c:v>
                </c:pt>
                <c:pt idx="10">
                  <c:v>3.4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4.4000000000000004</c:v>
                </c:pt>
                <c:pt idx="15">
                  <c:v>3.7</c:v>
                </c:pt>
                <c:pt idx="16">
                  <c:v>4</c:v>
                </c:pt>
                <c:pt idx="17">
                  <c:v>4</c:v>
                </c:pt>
                <c:pt idx="18">
                  <c:v>4.4000000000000004</c:v>
                </c:pt>
                <c:pt idx="19">
                  <c:v>2.7</c:v>
                </c:pt>
                <c:pt idx="20">
                  <c:v>3.5</c:v>
                </c:pt>
                <c:pt idx="21">
                  <c:v>3.8</c:v>
                </c:pt>
                <c:pt idx="22">
                  <c:v>3.9</c:v>
                </c:pt>
                <c:pt idx="23">
                  <c:v>3.8</c:v>
                </c:pt>
              </c:numCache>
            </c:numRef>
          </c:xVal>
          <c:yVal>
            <c:numRef>
              <c:f>'Errors vs Late Days Scatter '!$G$2:$G$25</c:f>
              <c:numCache>
                <c:formatCode>General</c:formatCode>
                <c:ptCount val="24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17</c:v>
                </c:pt>
                <c:pt idx="13">
                  <c:v>16</c:v>
                </c:pt>
                <c:pt idx="14">
                  <c:v>28</c:v>
                </c:pt>
                <c:pt idx="15">
                  <c:v>24</c:v>
                </c:pt>
                <c:pt idx="16">
                  <c:v>27</c:v>
                </c:pt>
                <c:pt idx="17">
                  <c:v>29</c:v>
                </c:pt>
                <c:pt idx="18">
                  <c:v>32</c:v>
                </c:pt>
                <c:pt idx="19">
                  <c:v>22</c:v>
                </c:pt>
                <c:pt idx="20">
                  <c:v>28</c:v>
                </c:pt>
                <c:pt idx="21">
                  <c:v>33</c:v>
                </c:pt>
                <c:pt idx="22">
                  <c:v>35</c:v>
                </c:pt>
                <c:pt idx="23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5-464C-8FDF-45ACAC0F7A10}"/>
            </c:ext>
          </c:extLst>
        </c:ser>
        <c:ser>
          <c:idx val="1"/>
          <c:order val="1"/>
          <c:tx>
            <c:strRef>
              <c:f>'Errors vs Late Days Scatter '!$J$1</c:f>
              <c:strCache>
                <c:ptCount val="1"/>
                <c:pt idx="0">
                  <c:v>LCI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poly"/>
            <c:order val="2"/>
            <c:dispRSqr val="0"/>
            <c:dispEq val="0"/>
          </c:trendline>
          <c:xVal>
            <c:numRef>
              <c:f>'Errors vs Late Days Scatter '!$F$2:$F$25</c:f>
              <c:numCache>
                <c:formatCode>General</c:formatCode>
                <c:ptCount val="24"/>
                <c:pt idx="0">
                  <c:v>3.6</c:v>
                </c:pt>
                <c:pt idx="1">
                  <c:v>4.2</c:v>
                </c:pt>
                <c:pt idx="2">
                  <c:v>3.3</c:v>
                </c:pt>
                <c:pt idx="3">
                  <c:v>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3.6</c:v>
                </c:pt>
                <c:pt idx="8">
                  <c:v>2.6</c:v>
                </c:pt>
                <c:pt idx="9">
                  <c:v>3.1</c:v>
                </c:pt>
                <c:pt idx="10">
                  <c:v>3.4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4.4000000000000004</c:v>
                </c:pt>
                <c:pt idx="15">
                  <c:v>3.7</c:v>
                </c:pt>
                <c:pt idx="16">
                  <c:v>4</c:v>
                </c:pt>
                <c:pt idx="17">
                  <c:v>4</c:v>
                </c:pt>
                <c:pt idx="18">
                  <c:v>4.4000000000000004</c:v>
                </c:pt>
                <c:pt idx="19">
                  <c:v>2.7</c:v>
                </c:pt>
                <c:pt idx="20">
                  <c:v>3.5</c:v>
                </c:pt>
                <c:pt idx="21">
                  <c:v>3.8</c:v>
                </c:pt>
                <c:pt idx="22">
                  <c:v>3.9</c:v>
                </c:pt>
                <c:pt idx="23">
                  <c:v>3.8</c:v>
                </c:pt>
              </c:numCache>
            </c:numRef>
          </c:xVal>
          <c:yVal>
            <c:numRef>
              <c:f>'Errors vs Late Days Scatter '!$J$2:$J$25</c:f>
              <c:numCache>
                <c:formatCode>General</c:formatCode>
                <c:ptCount val="24"/>
                <c:pt idx="0">
                  <c:v>18.478093093547873</c:v>
                </c:pt>
                <c:pt idx="1">
                  <c:v>22.460061381511455</c:v>
                </c:pt>
                <c:pt idx="2">
                  <c:v>15.399754218405544</c:v>
                </c:pt>
                <c:pt idx="3">
                  <c:v>11.574135978827051</c:v>
                </c:pt>
                <c:pt idx="4">
                  <c:v>15.399754218405544</c:v>
                </c:pt>
                <c:pt idx="5">
                  <c:v>17.553984586621247</c:v>
                </c:pt>
                <c:pt idx="6">
                  <c:v>10.200403213289137</c:v>
                </c:pt>
                <c:pt idx="7">
                  <c:v>18.478093093547873</c:v>
                </c:pt>
                <c:pt idx="8">
                  <c:v>5.9250253902337668</c:v>
                </c:pt>
                <c:pt idx="9">
                  <c:v>12.907676847833986</c:v>
                </c:pt>
                <c:pt idx="10">
                  <c:v>16.526141141595918</c:v>
                </c:pt>
                <c:pt idx="11">
                  <c:v>20.043957312073907</c:v>
                </c:pt>
                <c:pt idx="12">
                  <c:v>11.574135978827051</c:v>
                </c:pt>
                <c:pt idx="13">
                  <c:v>4.4670000304940034</c:v>
                </c:pt>
                <c:pt idx="14">
                  <c:v>23.492592957801328</c:v>
                </c:pt>
                <c:pt idx="15">
                  <c:v>19.303658122309447</c:v>
                </c:pt>
                <c:pt idx="16">
                  <c:v>21.333895738586808</c:v>
                </c:pt>
                <c:pt idx="17">
                  <c:v>21.333895738586808</c:v>
                </c:pt>
                <c:pt idx="18">
                  <c:v>23.492592957801328</c:v>
                </c:pt>
                <c:pt idx="19">
                  <c:v>7.3694751907996752</c:v>
                </c:pt>
                <c:pt idx="20">
                  <c:v>17.553984586621247</c:v>
                </c:pt>
                <c:pt idx="21">
                  <c:v>20.043957312073907</c:v>
                </c:pt>
                <c:pt idx="22">
                  <c:v>20.715484655641788</c:v>
                </c:pt>
                <c:pt idx="23">
                  <c:v>20.043957312073907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A5-464C-8FDF-45ACAC0F7A10}"/>
            </c:ext>
          </c:extLst>
        </c:ser>
        <c:ser>
          <c:idx val="2"/>
          <c:order val="2"/>
          <c:tx>
            <c:strRef>
              <c:f>'Errors vs Late Days Scatter '!$K$1</c:f>
              <c:strCache>
                <c:ptCount val="1"/>
                <c:pt idx="0">
                  <c:v>UCI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poly"/>
            <c:order val="2"/>
            <c:dispRSqr val="0"/>
            <c:dispEq val="0"/>
          </c:trendline>
          <c:xVal>
            <c:numRef>
              <c:f>'Errors vs Late Days Scatter '!$F$2:$F$25</c:f>
              <c:numCache>
                <c:formatCode>General</c:formatCode>
                <c:ptCount val="24"/>
                <c:pt idx="0">
                  <c:v>3.6</c:v>
                </c:pt>
                <c:pt idx="1">
                  <c:v>4.2</c:v>
                </c:pt>
                <c:pt idx="2">
                  <c:v>3.3</c:v>
                </c:pt>
                <c:pt idx="3">
                  <c:v>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3.6</c:v>
                </c:pt>
                <c:pt idx="8">
                  <c:v>2.6</c:v>
                </c:pt>
                <c:pt idx="9">
                  <c:v>3.1</c:v>
                </c:pt>
                <c:pt idx="10">
                  <c:v>3.4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4.4000000000000004</c:v>
                </c:pt>
                <c:pt idx="15">
                  <c:v>3.7</c:v>
                </c:pt>
                <c:pt idx="16">
                  <c:v>4</c:v>
                </c:pt>
                <c:pt idx="17">
                  <c:v>4</c:v>
                </c:pt>
                <c:pt idx="18">
                  <c:v>4.4000000000000004</c:v>
                </c:pt>
                <c:pt idx="19">
                  <c:v>2.7</c:v>
                </c:pt>
                <c:pt idx="20">
                  <c:v>3.5</c:v>
                </c:pt>
                <c:pt idx="21">
                  <c:v>3.8</c:v>
                </c:pt>
                <c:pt idx="22">
                  <c:v>3.9</c:v>
                </c:pt>
                <c:pt idx="23">
                  <c:v>3.8</c:v>
                </c:pt>
              </c:numCache>
            </c:numRef>
          </c:xVal>
          <c:yVal>
            <c:numRef>
              <c:f>'Errors vs Late Days Scatter '!$K$2:$K$25</c:f>
              <c:numCache>
                <c:formatCode>General</c:formatCode>
                <c:ptCount val="24"/>
                <c:pt idx="0">
                  <c:v>24.390525525070746</c:v>
                </c:pt>
                <c:pt idx="1">
                  <c:v>32.120268948818875</c:v>
                </c:pt>
                <c:pt idx="2">
                  <c:v>21.613008544357225</c:v>
                </c:pt>
                <c:pt idx="3">
                  <c:v>19.58277092807986</c:v>
                </c:pt>
                <c:pt idx="4">
                  <c:v>21.613008544357225</c:v>
                </c:pt>
                <c:pt idx="5">
                  <c:v>23.362682080045417</c:v>
                </c:pt>
                <c:pt idx="6">
                  <c:v>19.004551741665821</c:v>
                </c:pt>
                <c:pt idx="7">
                  <c:v>24.390525525070746</c:v>
                </c:pt>
                <c:pt idx="8">
                  <c:v>17.42407370886534</c:v>
                </c:pt>
                <c:pt idx="9">
                  <c:v>20.20118201102488</c:v>
                </c:pt>
                <c:pt idx="10">
                  <c:v>22.438573573118791</c:v>
                </c:pt>
                <c:pt idx="11">
                  <c:v>26.728565210448608</c:v>
                </c:pt>
                <c:pt idx="12">
                  <c:v>19.58277092807986</c:v>
                </c:pt>
                <c:pt idx="13">
                  <c:v>16.930147116653156</c:v>
                </c:pt>
                <c:pt idx="14">
                  <c:v>34.991641276432901</c:v>
                </c:pt>
                <c:pt idx="15">
                  <c:v>25.516912448261127</c:v>
                </c:pt>
                <c:pt idx="16">
                  <c:v>29.342530687839616</c:v>
                </c:pt>
                <c:pt idx="17">
                  <c:v>29.342530687839616</c:v>
                </c:pt>
                <c:pt idx="18">
                  <c:v>34.991641276432901</c:v>
                </c:pt>
                <c:pt idx="19">
                  <c:v>17.931575860251385</c:v>
                </c:pt>
                <c:pt idx="20">
                  <c:v>23.362682080045417</c:v>
                </c:pt>
                <c:pt idx="21">
                  <c:v>26.728565210448608</c:v>
                </c:pt>
                <c:pt idx="22">
                  <c:v>28.008989818832681</c:v>
                </c:pt>
                <c:pt idx="23">
                  <c:v>26.728565210448608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A5-464C-8FDF-45ACAC0F7A10}"/>
            </c:ext>
          </c:extLst>
        </c:ser>
        <c:ser>
          <c:idx val="3"/>
          <c:order val="3"/>
          <c:tx>
            <c:strRef>
              <c:f>'Errors vs Late Days Scatter '!$L$1</c:f>
              <c:strCache>
                <c:ptCount val="1"/>
                <c:pt idx="0">
                  <c:v>LPI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'Errors vs Late Days Scatter '!$F$2:$F$25</c:f>
              <c:numCache>
                <c:formatCode>General</c:formatCode>
                <c:ptCount val="24"/>
                <c:pt idx="0">
                  <c:v>3.6</c:v>
                </c:pt>
                <c:pt idx="1">
                  <c:v>4.2</c:v>
                </c:pt>
                <c:pt idx="2">
                  <c:v>3.3</c:v>
                </c:pt>
                <c:pt idx="3">
                  <c:v>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3.6</c:v>
                </c:pt>
                <c:pt idx="8">
                  <c:v>2.6</c:v>
                </c:pt>
                <c:pt idx="9">
                  <c:v>3.1</c:v>
                </c:pt>
                <c:pt idx="10">
                  <c:v>3.4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4.4000000000000004</c:v>
                </c:pt>
                <c:pt idx="15">
                  <c:v>3.7</c:v>
                </c:pt>
                <c:pt idx="16">
                  <c:v>4</c:v>
                </c:pt>
                <c:pt idx="17">
                  <c:v>4</c:v>
                </c:pt>
                <c:pt idx="18">
                  <c:v>4.4000000000000004</c:v>
                </c:pt>
                <c:pt idx="19">
                  <c:v>2.7</c:v>
                </c:pt>
                <c:pt idx="20">
                  <c:v>3.5</c:v>
                </c:pt>
                <c:pt idx="21">
                  <c:v>3.8</c:v>
                </c:pt>
                <c:pt idx="22">
                  <c:v>3.9</c:v>
                </c:pt>
                <c:pt idx="23">
                  <c:v>3.8</c:v>
                </c:pt>
              </c:numCache>
            </c:numRef>
          </c:xVal>
          <c:yVal>
            <c:numRef>
              <c:f>'Errors vs Late Days Scatter '!$L$2:$L$25</c:f>
              <c:numCache>
                <c:formatCode>General</c:formatCode>
                <c:ptCount val="24"/>
                <c:pt idx="0">
                  <c:v>6.9021032229986616</c:v>
                </c:pt>
                <c:pt idx="1">
                  <c:v>12.264330679801656</c:v>
                </c:pt>
                <c:pt idx="2">
                  <c:v>3.9428333332437759</c:v>
                </c:pt>
                <c:pt idx="3">
                  <c:v>0.79737237464627242</c:v>
                </c:pt>
                <c:pt idx="4">
                  <c:v>3.9428333332437759</c:v>
                </c:pt>
                <c:pt idx="5">
                  <c:v>5.9365895997729066</c:v>
                </c:pt>
                <c:pt idx="6">
                  <c:v>-0.2912815258132202</c:v>
                </c:pt>
                <c:pt idx="7">
                  <c:v>6.9021032229986616</c:v>
                </c:pt>
                <c:pt idx="8">
                  <c:v>-3.67155182764815</c:v>
                </c:pt>
                <c:pt idx="9">
                  <c:v>1.8661822973838103</c:v>
                </c:pt>
                <c:pt idx="10">
                  <c:v>4.9501512710467068</c:v>
                </c:pt>
                <c:pt idx="11">
                  <c:v>8.7706259651331138</c:v>
                </c:pt>
                <c:pt idx="12">
                  <c:v>0.79737237464627242</c:v>
                </c:pt>
                <c:pt idx="13">
                  <c:v>-4.8345622413056155</c:v>
                </c:pt>
                <c:pt idx="14">
                  <c:v>13.896015739919408</c:v>
                </c:pt>
                <c:pt idx="15">
                  <c:v>7.8467372371476785</c:v>
                </c:pt>
                <c:pt idx="16">
                  <c:v>10.557132134406029</c:v>
                </c:pt>
                <c:pt idx="17">
                  <c:v>10.557132134406029</c:v>
                </c:pt>
                <c:pt idx="18">
                  <c:v>13.896015739919408</c:v>
                </c:pt>
                <c:pt idx="19">
                  <c:v>-2.5262755886283177</c:v>
                </c:pt>
                <c:pt idx="20">
                  <c:v>5.9365895997729066</c:v>
                </c:pt>
                <c:pt idx="21">
                  <c:v>8.7706259651331138</c:v>
                </c:pt>
                <c:pt idx="22">
                  <c:v>9.6739901051916117</c:v>
                </c:pt>
                <c:pt idx="23">
                  <c:v>8.7706259651331138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3A5-464C-8FDF-45ACAC0F7A10}"/>
            </c:ext>
          </c:extLst>
        </c:ser>
        <c:ser>
          <c:idx val="4"/>
          <c:order val="4"/>
          <c:tx>
            <c:strRef>
              <c:f>'Errors vs Late Days Scatter '!$M$1</c:f>
              <c:strCache>
                <c:ptCount val="1"/>
                <c:pt idx="0">
                  <c:v>UPI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12700"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'Errors vs Late Days Scatter '!$F$2:$F$25</c:f>
              <c:numCache>
                <c:formatCode>General</c:formatCode>
                <c:ptCount val="24"/>
                <c:pt idx="0">
                  <c:v>3.6</c:v>
                </c:pt>
                <c:pt idx="1">
                  <c:v>4.2</c:v>
                </c:pt>
                <c:pt idx="2">
                  <c:v>3.3</c:v>
                </c:pt>
                <c:pt idx="3">
                  <c:v>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3.6</c:v>
                </c:pt>
                <c:pt idx="8">
                  <c:v>2.6</c:v>
                </c:pt>
                <c:pt idx="9">
                  <c:v>3.1</c:v>
                </c:pt>
                <c:pt idx="10">
                  <c:v>3.4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4.4000000000000004</c:v>
                </c:pt>
                <c:pt idx="15">
                  <c:v>3.7</c:v>
                </c:pt>
                <c:pt idx="16">
                  <c:v>4</c:v>
                </c:pt>
                <c:pt idx="17">
                  <c:v>4</c:v>
                </c:pt>
                <c:pt idx="18">
                  <c:v>4.4000000000000004</c:v>
                </c:pt>
                <c:pt idx="19">
                  <c:v>2.7</c:v>
                </c:pt>
                <c:pt idx="20">
                  <c:v>3.5</c:v>
                </c:pt>
                <c:pt idx="21">
                  <c:v>3.8</c:v>
                </c:pt>
                <c:pt idx="22">
                  <c:v>3.9</c:v>
                </c:pt>
                <c:pt idx="23">
                  <c:v>3.8</c:v>
                </c:pt>
              </c:numCache>
            </c:numRef>
          </c:xVal>
          <c:yVal>
            <c:numRef>
              <c:f>'Errors vs Late Days Scatter '!$M$2:$M$25</c:f>
              <c:numCache>
                <c:formatCode>General</c:formatCode>
                <c:ptCount val="24"/>
                <c:pt idx="0">
                  <c:v>35.966515395619957</c:v>
                </c:pt>
                <c:pt idx="1">
                  <c:v>42.315999650528681</c:v>
                </c:pt>
                <c:pt idx="2">
                  <c:v>33.069929429518993</c:v>
                </c:pt>
                <c:pt idx="3">
                  <c:v>30.359534532260639</c:v>
                </c:pt>
                <c:pt idx="4">
                  <c:v>33.069929429518993</c:v>
                </c:pt>
                <c:pt idx="5">
                  <c:v>34.980077066893756</c:v>
                </c:pt>
                <c:pt idx="6">
                  <c:v>29.496236480768175</c:v>
                </c:pt>
                <c:pt idx="7">
                  <c:v>35.966515395619957</c:v>
                </c:pt>
                <c:pt idx="8">
                  <c:v>27.020650926747258</c:v>
                </c:pt>
                <c:pt idx="9">
                  <c:v>31.242676561475058</c:v>
                </c:pt>
                <c:pt idx="10">
                  <c:v>34.014563443668003</c:v>
                </c:pt>
                <c:pt idx="11">
                  <c:v>38.001896557389401</c:v>
                </c:pt>
                <c:pt idx="12">
                  <c:v>30.359534532260639</c:v>
                </c:pt>
                <c:pt idx="13">
                  <c:v>26.231709388452774</c:v>
                </c:pt>
                <c:pt idx="14">
                  <c:v>44.588218494314823</c:v>
                </c:pt>
                <c:pt idx="15">
                  <c:v>36.973833333422895</c:v>
                </c:pt>
                <c:pt idx="16">
                  <c:v>40.119294292020399</c:v>
                </c:pt>
                <c:pt idx="17">
                  <c:v>40.119294292020399</c:v>
                </c:pt>
                <c:pt idx="18">
                  <c:v>44.588218494314823</c:v>
                </c:pt>
                <c:pt idx="19">
                  <c:v>27.827326639679377</c:v>
                </c:pt>
                <c:pt idx="20">
                  <c:v>34.980077066893756</c:v>
                </c:pt>
                <c:pt idx="21">
                  <c:v>38.001896557389401</c:v>
                </c:pt>
                <c:pt idx="22">
                  <c:v>39.050484369282856</c:v>
                </c:pt>
                <c:pt idx="23">
                  <c:v>38.001896557389401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3A5-464C-8FDF-45ACAC0F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521968"/>
        <c:axId val="528250872"/>
      </c:scatterChart>
      <c:valAx>
        <c:axId val="443521968"/>
        <c:scaling>
          <c:orientation val="minMax"/>
        </c:scaling>
        <c:delete val="0"/>
        <c:axPos val="b"/>
        <c:title>
          <c:tx>
            <c:strRef>
              <c:f>'Errors vs Late Days Scatter '!$F$1</c:f>
              <c:strCache>
                <c:ptCount val="1"/>
                <c:pt idx="0">
                  <c:v>Late Days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28250872"/>
        <c:crosses val="autoZero"/>
        <c:crossBetween val="midCat"/>
      </c:valAx>
      <c:valAx>
        <c:axId val="528250872"/>
        <c:scaling>
          <c:orientation val="minMax"/>
          <c:min val="9"/>
        </c:scaling>
        <c:delete val="0"/>
        <c:axPos val="l"/>
        <c:title>
          <c:tx>
            <c:strRef>
              <c:f>'Errors vs Late Days Scatter '!$G$1</c:f>
              <c:strCache>
                <c:ptCount val="1"/>
                <c:pt idx="0">
                  <c:v>Errors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4352196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13</xdr:col>
      <xdr:colOff>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C94798-D8F9-45AA-A3AE-483DBB4BD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13</xdr:col>
      <xdr:colOff>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08934C-36A5-4E7A-9A1D-C2339C799D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4D5C-9B02-44E9-BC9B-E7433701D069}">
  <sheetPr>
    <tabColor rgb="FF66FF66"/>
  </sheetPr>
  <dimension ref="A1:O29"/>
  <sheetViews>
    <sheetView zoomScale="132" zoomScaleNormal="132" workbookViewId="0">
      <selection activeCell="B27" sqref="B27"/>
    </sheetView>
  </sheetViews>
  <sheetFormatPr defaultRowHeight="15" x14ac:dyDescent="0.25"/>
  <cols>
    <col min="1" max="1" width="6.140625" bestFit="1" customWidth="1"/>
    <col min="2" max="2" width="9.140625" customWidth="1"/>
  </cols>
  <sheetData>
    <row r="1" spans="1:15" x14ac:dyDescent="0.25">
      <c r="A1" s="1" t="s">
        <v>5</v>
      </c>
      <c r="B1" s="11" t="s">
        <v>6</v>
      </c>
      <c r="F1" t="str">
        <f t="shared" ref="F1:F25" si="0">IF($N$2=1,$A1,$B1)</f>
        <v>Errors</v>
      </c>
      <c r="G1" t="str">
        <f t="shared" ref="G1:G25" si="1">IF($N$2=1,$B1,$A1)</f>
        <v>Late Days</v>
      </c>
      <c r="I1" t="str">
        <f>"Predicted " &amp; F1</f>
        <v>Predicted Errors</v>
      </c>
      <c r="J1" t="s">
        <v>23</v>
      </c>
      <c r="K1" t="s">
        <v>24</v>
      </c>
      <c r="L1" t="s">
        <v>25</v>
      </c>
      <c r="M1" t="s">
        <v>26</v>
      </c>
      <c r="N1" t="s">
        <v>7</v>
      </c>
      <c r="O1" t="s">
        <v>8</v>
      </c>
    </row>
    <row r="2" spans="1:15" x14ac:dyDescent="0.25">
      <c r="A2">
        <v>10</v>
      </c>
      <c r="B2">
        <v>3.6</v>
      </c>
      <c r="D2" t="s">
        <v>12</v>
      </c>
      <c r="E2">
        <f>INDEX(LINEST($G$2:$G$25,$F$2:$F$25),1)</f>
        <v>3.8691435799498998E-2</v>
      </c>
      <c r="F2">
        <f t="shared" si="0"/>
        <v>10</v>
      </c>
      <c r="G2">
        <f t="shared" si="1"/>
        <v>3.6</v>
      </c>
      <c r="I2">
        <f t="shared" ref="I2:I25" si="2">$E$3+$E$2*F2</f>
        <v>3.095352067263573</v>
      </c>
      <c r="J2">
        <f t="shared" ref="J2:J25" si="3">IF($O$2,I2-$F$29*$E$9*SQRT(1/$E$10+(F2-F$27)^2/F$28),NA())</f>
        <v>2.8026175421160477</v>
      </c>
      <c r="K2">
        <f t="shared" ref="K2:K25" si="4">IF($O$2,I2+$F$29*$E$9*SQRT(1/$E$10+(F2-F$27)^2/F$28),NA())</f>
        <v>3.3880865924110983</v>
      </c>
      <c r="L2">
        <f t="shared" ref="L2:L25" si="5">IF($O$2,I2-$F$29*$E$9*SQRT(1+1/$E$10+(F2-F$27)^2/F$28),NA())</f>
        <v>2.1528732092218599</v>
      </c>
      <c r="M2">
        <f t="shared" ref="M2:M25" si="6">IF($O$2,I2+$F$29*$E$9*SQRT(1+1/$E$10+(F2-F$27)^2/F$28),NA())</f>
        <v>4.0378309253052862</v>
      </c>
      <c r="N2">
        <v>1</v>
      </c>
      <c r="O2" t="b">
        <v>1</v>
      </c>
    </row>
    <row r="3" spans="1:15" x14ac:dyDescent="0.25">
      <c r="A3">
        <v>15</v>
      </c>
      <c r="B3">
        <v>4.2</v>
      </c>
      <c r="D3" t="s">
        <v>13</v>
      </c>
      <c r="E3">
        <f>INDEX(LINEST($G$2:$G$25,$F$2:$F$25),2)</f>
        <v>2.708437709268583</v>
      </c>
      <c r="F3">
        <f t="shared" si="0"/>
        <v>15</v>
      </c>
      <c r="G3">
        <f t="shared" si="1"/>
        <v>4.2</v>
      </c>
      <c r="I3">
        <f t="shared" si="2"/>
        <v>3.2888092462610681</v>
      </c>
      <c r="J3">
        <f t="shared" si="3"/>
        <v>3.0704658168941017</v>
      </c>
      <c r="K3">
        <f t="shared" si="4"/>
        <v>3.5071526756280345</v>
      </c>
      <c r="L3">
        <f t="shared" si="5"/>
        <v>2.3667209919220422</v>
      </c>
      <c r="M3">
        <f t="shared" si="6"/>
        <v>4.2108975006000939</v>
      </c>
    </row>
    <row r="4" spans="1:15" ht="17.25" x14ac:dyDescent="0.25">
      <c r="A4">
        <v>11</v>
      </c>
      <c r="B4">
        <v>3.3</v>
      </c>
      <c r="D4" t="s">
        <v>14</v>
      </c>
      <c r="E4">
        <f>INDEX(LINEST($G$2:$G$25,$F$2:$F$25,TRUE,TRUE),3)</f>
        <v>0.37761911816327837</v>
      </c>
      <c r="F4">
        <f t="shared" si="0"/>
        <v>11</v>
      </c>
      <c r="G4">
        <f t="shared" si="1"/>
        <v>3.3</v>
      </c>
      <c r="I4">
        <f t="shared" si="2"/>
        <v>3.1340435030630718</v>
      </c>
      <c r="J4">
        <f t="shared" si="3"/>
        <v>2.8580387256420483</v>
      </c>
      <c r="K4">
        <f t="shared" si="4"/>
        <v>3.4100482804840953</v>
      </c>
      <c r="L4">
        <f t="shared" si="5"/>
        <v>2.1966260225339891</v>
      </c>
      <c r="M4">
        <f t="shared" si="6"/>
        <v>4.0714609835921545</v>
      </c>
    </row>
    <row r="5" spans="1:15" ht="17.25" x14ac:dyDescent="0.25">
      <c r="A5">
        <v>9</v>
      </c>
      <c r="B5">
        <v>3</v>
      </c>
      <c r="D5" t="s">
        <v>15</v>
      </c>
      <c r="E5">
        <f>1-(1-E4)*(COUNT($A$1:$A$25)-1)/(COUNT($A$1:$A$25)-2)</f>
        <v>0.34932907807979108</v>
      </c>
      <c r="F5">
        <f t="shared" si="0"/>
        <v>9</v>
      </c>
      <c r="G5">
        <f t="shared" si="1"/>
        <v>3</v>
      </c>
      <c r="I5">
        <f t="shared" si="2"/>
        <v>3.0566606314640739</v>
      </c>
      <c r="J5">
        <f t="shared" si="3"/>
        <v>2.7465576890595185</v>
      </c>
      <c r="K5">
        <f t="shared" si="4"/>
        <v>3.3667635738686292</v>
      </c>
      <c r="L5">
        <f t="shared" si="5"/>
        <v>2.1086433686833654</v>
      </c>
      <c r="M5">
        <f t="shared" si="6"/>
        <v>4.0046778942447823</v>
      </c>
    </row>
    <row r="6" spans="1:15" x14ac:dyDescent="0.25">
      <c r="A6">
        <v>12</v>
      </c>
      <c r="B6">
        <v>3.3</v>
      </c>
      <c r="D6" t="s">
        <v>16</v>
      </c>
      <c r="E6">
        <f>INDEX(LINEST($G$2:$G$25,$F$2:$F$25,TRUE,TRUE),4)</f>
        <v>13.348129484754296</v>
      </c>
      <c r="F6">
        <f t="shared" si="0"/>
        <v>12</v>
      </c>
      <c r="G6">
        <f t="shared" si="1"/>
        <v>3.3</v>
      </c>
      <c r="I6">
        <f t="shared" si="2"/>
        <v>3.172734938862571</v>
      </c>
      <c r="J6">
        <f t="shared" si="3"/>
        <v>2.9126979420224912</v>
      </c>
      <c r="K6">
        <f t="shared" si="4"/>
        <v>3.4327719357026507</v>
      </c>
      <c r="L6">
        <f t="shared" si="5"/>
        <v>2.2398940438714305</v>
      </c>
      <c r="M6">
        <f t="shared" si="6"/>
        <v>4.1055758338537114</v>
      </c>
    </row>
    <row r="7" spans="1:15" x14ac:dyDescent="0.25">
      <c r="A7">
        <v>14</v>
      </c>
      <c r="B7">
        <v>3.5</v>
      </c>
      <c r="D7" t="s">
        <v>17</v>
      </c>
      <c r="E7">
        <f>INDEX(LINEST($G$2:$G$25,$F$2:$F$25,TRUE,TRUE),4,2)</f>
        <v>22</v>
      </c>
      <c r="F7">
        <f t="shared" si="0"/>
        <v>14</v>
      </c>
      <c r="G7">
        <f t="shared" si="1"/>
        <v>3.5</v>
      </c>
      <c r="I7">
        <f t="shared" si="2"/>
        <v>3.2501178104615689</v>
      </c>
      <c r="J7">
        <f t="shared" si="3"/>
        <v>3.0191051534060369</v>
      </c>
      <c r="K7">
        <f t="shared" si="4"/>
        <v>3.4811304675171009</v>
      </c>
      <c r="L7">
        <f t="shared" si="5"/>
        <v>2.3249476945574066</v>
      </c>
      <c r="M7">
        <f t="shared" si="6"/>
        <v>4.1752879263657316</v>
      </c>
    </row>
    <row r="8" spans="1:15" x14ac:dyDescent="0.25">
      <c r="A8">
        <v>12</v>
      </c>
      <c r="B8">
        <v>2.9</v>
      </c>
      <c r="D8" t="s">
        <v>18</v>
      </c>
      <c r="E8">
        <f>INDEX(LINEST($G$2:$G$25,$F$2:$F$25,TRUE,TRUE),5)</f>
        <v>2.5149433269674342</v>
      </c>
      <c r="F8">
        <f t="shared" si="0"/>
        <v>12</v>
      </c>
      <c r="G8">
        <f t="shared" si="1"/>
        <v>2.9</v>
      </c>
      <c r="I8">
        <f t="shared" si="2"/>
        <v>3.172734938862571</v>
      </c>
      <c r="J8">
        <f t="shared" si="3"/>
        <v>2.9126979420224912</v>
      </c>
      <c r="K8">
        <f t="shared" si="4"/>
        <v>3.4327719357026507</v>
      </c>
      <c r="L8">
        <f t="shared" si="5"/>
        <v>2.2398940438714305</v>
      </c>
      <c r="M8">
        <f t="shared" si="6"/>
        <v>4.1055758338537114</v>
      </c>
    </row>
    <row r="9" spans="1:15" x14ac:dyDescent="0.25">
      <c r="A9">
        <v>17</v>
      </c>
      <c r="B9">
        <v>3.6</v>
      </c>
      <c r="D9" t="s">
        <v>19</v>
      </c>
      <c r="E9">
        <f>INDEX(LINEST($G$2:$G$25,$F$2:$F$25,TRUE,TRUE),3,2)</f>
        <v>0.43406412770007358</v>
      </c>
      <c r="F9">
        <f t="shared" si="0"/>
        <v>17</v>
      </c>
      <c r="G9">
        <f t="shared" si="1"/>
        <v>3.6</v>
      </c>
      <c r="I9">
        <f t="shared" si="2"/>
        <v>3.366192117860066</v>
      </c>
      <c r="J9">
        <f t="shared" si="3"/>
        <v>3.1683177464398131</v>
      </c>
      <c r="K9">
        <f t="shared" si="4"/>
        <v>3.5640664892803189</v>
      </c>
      <c r="L9">
        <f t="shared" si="5"/>
        <v>2.4487352183235132</v>
      </c>
      <c r="M9">
        <f t="shared" si="6"/>
        <v>4.2836490173966189</v>
      </c>
    </row>
    <row r="10" spans="1:15" x14ac:dyDescent="0.25">
      <c r="A10">
        <v>11</v>
      </c>
      <c r="B10">
        <v>2.6</v>
      </c>
      <c r="D10" t="s">
        <v>20</v>
      </c>
      <c r="E10">
        <f>E7+2</f>
        <v>24</v>
      </c>
      <c r="F10">
        <f t="shared" si="0"/>
        <v>11</v>
      </c>
      <c r="G10">
        <f t="shared" si="1"/>
        <v>2.6</v>
      </c>
      <c r="I10">
        <f t="shared" si="2"/>
        <v>3.1340435030630718</v>
      </c>
      <c r="J10">
        <f t="shared" si="3"/>
        <v>2.8580387256420483</v>
      </c>
      <c r="K10">
        <f t="shared" si="4"/>
        <v>3.4100482804840953</v>
      </c>
      <c r="L10">
        <f t="shared" si="5"/>
        <v>2.1966260225339891</v>
      </c>
      <c r="M10">
        <f t="shared" si="6"/>
        <v>4.0714609835921545</v>
      </c>
    </row>
    <row r="11" spans="1:15" x14ac:dyDescent="0.25">
      <c r="A11">
        <v>15</v>
      </c>
      <c r="B11">
        <v>3.1</v>
      </c>
      <c r="D11" t="s">
        <v>21</v>
      </c>
      <c r="E11">
        <v>0.05</v>
      </c>
      <c r="F11">
        <f t="shared" si="0"/>
        <v>15</v>
      </c>
      <c r="G11">
        <f t="shared" si="1"/>
        <v>3.1</v>
      </c>
      <c r="I11">
        <f t="shared" si="2"/>
        <v>3.2888092462610681</v>
      </c>
      <c r="J11">
        <f t="shared" si="3"/>
        <v>3.0704658168941017</v>
      </c>
      <c r="K11">
        <f t="shared" si="4"/>
        <v>3.5071526756280345</v>
      </c>
      <c r="L11">
        <f t="shared" si="5"/>
        <v>2.3667209919220422</v>
      </c>
      <c r="M11">
        <f t="shared" si="6"/>
        <v>4.2108975006000939</v>
      </c>
    </row>
    <row r="12" spans="1:15" x14ac:dyDescent="0.25">
      <c r="A12">
        <v>17</v>
      </c>
      <c r="B12">
        <v>3.4</v>
      </c>
      <c r="D12" t="s">
        <v>22</v>
      </c>
      <c r="E12">
        <f>CORREL($G$2:$G$25,$F$2:$F$25)</f>
        <v>0.6145072157129472</v>
      </c>
      <c r="F12">
        <f t="shared" si="0"/>
        <v>17</v>
      </c>
      <c r="G12">
        <f t="shared" si="1"/>
        <v>3.4</v>
      </c>
      <c r="I12">
        <f t="shared" si="2"/>
        <v>3.366192117860066</v>
      </c>
      <c r="J12">
        <f t="shared" si="3"/>
        <v>3.1683177464398131</v>
      </c>
      <c r="K12">
        <f t="shared" si="4"/>
        <v>3.5640664892803189</v>
      </c>
      <c r="L12">
        <f t="shared" si="5"/>
        <v>2.4487352183235132</v>
      </c>
      <c r="M12">
        <f t="shared" si="6"/>
        <v>4.2836490173966189</v>
      </c>
    </row>
    <row r="13" spans="1:15" x14ac:dyDescent="0.25">
      <c r="A13">
        <v>22</v>
      </c>
      <c r="B13">
        <v>3.8</v>
      </c>
      <c r="F13">
        <f t="shared" si="0"/>
        <v>22</v>
      </c>
      <c r="G13">
        <f t="shared" si="1"/>
        <v>3.8</v>
      </c>
      <c r="I13">
        <f t="shared" si="2"/>
        <v>3.559649296857561</v>
      </c>
      <c r="J13">
        <f t="shared" si="3"/>
        <v>3.3737031097045453</v>
      </c>
      <c r="K13">
        <f t="shared" si="4"/>
        <v>3.7455954840105767</v>
      </c>
      <c r="L13">
        <f t="shared" si="5"/>
        <v>2.6446908933445878</v>
      </c>
      <c r="M13">
        <f t="shared" si="6"/>
        <v>4.4746077003705338</v>
      </c>
    </row>
    <row r="14" spans="1:15" x14ac:dyDescent="0.25">
      <c r="A14">
        <v>17</v>
      </c>
      <c r="B14">
        <v>3</v>
      </c>
      <c r="F14">
        <f t="shared" si="0"/>
        <v>17</v>
      </c>
      <c r="G14">
        <f t="shared" si="1"/>
        <v>3</v>
      </c>
      <c r="I14">
        <f t="shared" si="2"/>
        <v>3.366192117860066</v>
      </c>
      <c r="J14">
        <f t="shared" si="3"/>
        <v>3.1683177464398131</v>
      </c>
      <c r="K14">
        <f t="shared" si="4"/>
        <v>3.5640664892803189</v>
      </c>
      <c r="L14">
        <f t="shared" si="5"/>
        <v>2.4487352183235132</v>
      </c>
      <c r="M14">
        <f t="shared" si="6"/>
        <v>4.2836490173966189</v>
      </c>
    </row>
    <row r="15" spans="1:15" x14ac:dyDescent="0.25">
      <c r="A15">
        <v>16</v>
      </c>
      <c r="B15">
        <v>2.5</v>
      </c>
      <c r="F15">
        <f t="shared" si="0"/>
        <v>16</v>
      </c>
      <c r="G15">
        <f t="shared" si="1"/>
        <v>2.5</v>
      </c>
      <c r="I15">
        <f t="shared" si="2"/>
        <v>3.3275006820605668</v>
      </c>
      <c r="J15">
        <f t="shared" si="3"/>
        <v>3.1202898565805857</v>
      </c>
      <c r="K15">
        <f t="shared" si="4"/>
        <v>3.534711507540548</v>
      </c>
      <c r="L15">
        <f t="shared" si="5"/>
        <v>2.4079849280691743</v>
      </c>
      <c r="M15">
        <f t="shared" si="6"/>
        <v>4.2470164360519593</v>
      </c>
    </row>
    <row r="16" spans="1:15" x14ac:dyDescent="0.25">
      <c r="A16">
        <v>28</v>
      </c>
      <c r="B16">
        <v>4.4000000000000004</v>
      </c>
      <c r="F16">
        <f t="shared" si="0"/>
        <v>28</v>
      </c>
      <c r="G16">
        <f t="shared" si="1"/>
        <v>4.4000000000000004</v>
      </c>
      <c r="I16">
        <f t="shared" si="2"/>
        <v>3.7917979116545548</v>
      </c>
      <c r="J16">
        <f t="shared" si="3"/>
        <v>3.5456018979270891</v>
      </c>
      <c r="K16">
        <f t="shared" si="4"/>
        <v>4.0379939253820201</v>
      </c>
      <c r="L16">
        <f t="shared" si="5"/>
        <v>2.8627202115575399</v>
      </c>
      <c r="M16">
        <f t="shared" si="6"/>
        <v>4.7208756117515698</v>
      </c>
    </row>
    <row r="17" spans="1:13" x14ac:dyDescent="0.25">
      <c r="A17">
        <v>24</v>
      </c>
      <c r="B17">
        <v>3.7</v>
      </c>
      <c r="F17">
        <f t="shared" si="0"/>
        <v>24</v>
      </c>
      <c r="G17">
        <f t="shared" si="1"/>
        <v>3.7</v>
      </c>
      <c r="I17">
        <f t="shared" si="2"/>
        <v>3.637032168456559</v>
      </c>
      <c r="J17">
        <f t="shared" si="3"/>
        <v>3.4384548663272909</v>
      </c>
      <c r="K17">
        <f t="shared" si="4"/>
        <v>3.835609470585827</v>
      </c>
      <c r="L17">
        <f t="shared" si="5"/>
        <v>2.7194234062037115</v>
      </c>
      <c r="M17">
        <f t="shared" si="6"/>
        <v>4.5546409307094065</v>
      </c>
    </row>
    <row r="18" spans="1:13" x14ac:dyDescent="0.25">
      <c r="A18">
        <v>27</v>
      </c>
      <c r="B18">
        <v>4</v>
      </c>
      <c r="F18">
        <f t="shared" si="0"/>
        <v>27</v>
      </c>
      <c r="G18">
        <f t="shared" si="1"/>
        <v>4</v>
      </c>
      <c r="I18">
        <f t="shared" si="2"/>
        <v>3.7531064758550556</v>
      </c>
      <c r="J18">
        <f t="shared" si="3"/>
        <v>3.520976355704827</v>
      </c>
      <c r="K18">
        <f t="shared" si="4"/>
        <v>3.9852365960052842</v>
      </c>
      <c r="L18">
        <f t="shared" si="5"/>
        <v>2.8276566996255599</v>
      </c>
      <c r="M18">
        <f t="shared" si="6"/>
        <v>4.6785562520845509</v>
      </c>
    </row>
    <row r="19" spans="1:13" x14ac:dyDescent="0.25">
      <c r="A19">
        <v>29</v>
      </c>
      <c r="B19">
        <v>4</v>
      </c>
      <c r="F19">
        <f t="shared" si="0"/>
        <v>29</v>
      </c>
      <c r="G19">
        <f t="shared" si="1"/>
        <v>4</v>
      </c>
      <c r="I19">
        <f t="shared" si="2"/>
        <v>3.830489347454054</v>
      </c>
      <c r="J19">
        <f t="shared" si="3"/>
        <v>3.56915425740657</v>
      </c>
      <c r="K19">
        <f t="shared" si="4"/>
        <v>4.091824437501538</v>
      </c>
      <c r="L19">
        <f t="shared" si="5"/>
        <v>2.8972857657354716</v>
      </c>
      <c r="M19">
        <f t="shared" si="6"/>
        <v>4.7636929291726364</v>
      </c>
    </row>
    <row r="20" spans="1:13" x14ac:dyDescent="0.25">
      <c r="A20">
        <v>32</v>
      </c>
      <c r="B20">
        <v>4.4000000000000004</v>
      </c>
      <c r="F20">
        <f t="shared" si="0"/>
        <v>32</v>
      </c>
      <c r="G20">
        <f t="shared" si="1"/>
        <v>4.4000000000000004</v>
      </c>
      <c r="I20">
        <f t="shared" si="2"/>
        <v>3.9465636548525511</v>
      </c>
      <c r="J20">
        <f t="shared" si="3"/>
        <v>3.6349878352554486</v>
      </c>
      <c r="K20">
        <f t="shared" si="4"/>
        <v>4.2581394744496537</v>
      </c>
      <c r="L20">
        <f t="shared" si="5"/>
        <v>2.9980635826333284</v>
      </c>
      <c r="M20">
        <f t="shared" si="6"/>
        <v>4.8950637270717738</v>
      </c>
    </row>
    <row r="21" spans="1:13" x14ac:dyDescent="0.25">
      <c r="A21">
        <v>22</v>
      </c>
      <c r="B21">
        <v>2.7</v>
      </c>
      <c r="F21">
        <f t="shared" si="0"/>
        <v>22</v>
      </c>
      <c r="G21">
        <f t="shared" si="1"/>
        <v>2.7</v>
      </c>
      <c r="I21">
        <f t="shared" si="2"/>
        <v>3.559649296857561</v>
      </c>
      <c r="J21">
        <f t="shared" si="3"/>
        <v>3.3737031097045453</v>
      </c>
      <c r="K21">
        <f t="shared" si="4"/>
        <v>3.7455954840105767</v>
      </c>
      <c r="L21">
        <f t="shared" si="5"/>
        <v>2.6446908933445878</v>
      </c>
      <c r="M21">
        <f t="shared" si="6"/>
        <v>4.4746077003705338</v>
      </c>
    </row>
    <row r="22" spans="1:13" x14ac:dyDescent="0.25">
      <c r="A22">
        <v>28</v>
      </c>
      <c r="B22">
        <v>3.5</v>
      </c>
      <c r="F22">
        <f t="shared" si="0"/>
        <v>28</v>
      </c>
      <c r="G22">
        <f t="shared" si="1"/>
        <v>3.5</v>
      </c>
      <c r="I22">
        <f t="shared" si="2"/>
        <v>3.7917979116545548</v>
      </c>
      <c r="J22">
        <f t="shared" si="3"/>
        <v>3.5456018979270891</v>
      </c>
      <c r="K22">
        <f t="shared" si="4"/>
        <v>4.0379939253820201</v>
      </c>
      <c r="L22">
        <f t="shared" si="5"/>
        <v>2.8627202115575399</v>
      </c>
      <c r="M22">
        <f t="shared" si="6"/>
        <v>4.7208756117515698</v>
      </c>
    </row>
    <row r="23" spans="1:13" x14ac:dyDescent="0.25">
      <c r="A23">
        <v>33</v>
      </c>
      <c r="B23">
        <v>3.8</v>
      </c>
      <c r="F23">
        <f t="shared" si="0"/>
        <v>33</v>
      </c>
      <c r="G23">
        <f t="shared" si="1"/>
        <v>3.8</v>
      </c>
      <c r="I23">
        <f t="shared" si="2"/>
        <v>3.9852550906520499</v>
      </c>
      <c r="J23">
        <f t="shared" si="3"/>
        <v>3.6557328395756965</v>
      </c>
      <c r="K23">
        <f t="shared" si="4"/>
        <v>4.3147773417284032</v>
      </c>
      <c r="L23">
        <f t="shared" si="5"/>
        <v>3.0307092250192396</v>
      </c>
      <c r="M23">
        <f t="shared" si="6"/>
        <v>4.9398009562848602</v>
      </c>
    </row>
    <row r="24" spans="1:13" x14ac:dyDescent="0.25">
      <c r="A24">
        <v>35</v>
      </c>
      <c r="B24">
        <v>3.9</v>
      </c>
      <c r="F24">
        <f t="shared" si="0"/>
        <v>35</v>
      </c>
      <c r="G24">
        <f t="shared" si="1"/>
        <v>3.9</v>
      </c>
      <c r="I24">
        <f t="shared" si="2"/>
        <v>4.0626379622510473</v>
      </c>
      <c r="J24">
        <f t="shared" si="3"/>
        <v>3.6959471360642429</v>
      </c>
      <c r="K24">
        <f t="shared" si="4"/>
        <v>4.4293287884378518</v>
      </c>
      <c r="L24">
        <f t="shared" si="5"/>
        <v>3.0946322506708803</v>
      </c>
      <c r="M24">
        <f t="shared" si="6"/>
        <v>5.0306436738312144</v>
      </c>
    </row>
    <row r="25" spans="1:13" x14ac:dyDescent="0.25">
      <c r="A25">
        <v>35</v>
      </c>
      <c r="B25">
        <v>3.8</v>
      </c>
      <c r="F25">
        <f t="shared" si="0"/>
        <v>35</v>
      </c>
      <c r="G25">
        <f t="shared" si="1"/>
        <v>3.8</v>
      </c>
      <c r="I25">
        <f t="shared" si="2"/>
        <v>4.0626379622510473</v>
      </c>
      <c r="J25">
        <f t="shared" si="3"/>
        <v>3.6959471360642429</v>
      </c>
      <c r="K25">
        <f t="shared" si="4"/>
        <v>4.4293287884378518</v>
      </c>
      <c r="L25">
        <f t="shared" si="5"/>
        <v>3.0946322506708803</v>
      </c>
      <c r="M25">
        <f t="shared" si="6"/>
        <v>5.0306436738312144</v>
      </c>
    </row>
    <row r="27" spans="1:13" x14ac:dyDescent="0.25">
      <c r="F27">
        <f>AVERAGE(F$2:F$25)</f>
        <v>20.458333333333332</v>
      </c>
      <c r="G27" t="s">
        <v>9</v>
      </c>
    </row>
    <row r="28" spans="1:13" x14ac:dyDescent="0.25">
      <c r="F28">
        <f>DEVSQ(F$2:F$25)</f>
        <v>1679.9583333333335</v>
      </c>
      <c r="G28" t="s">
        <v>10</v>
      </c>
    </row>
    <row r="29" spans="1:13" x14ac:dyDescent="0.25">
      <c r="F29">
        <f>TINV(E$11,E$10)</f>
        <v>2.0638985616280254</v>
      </c>
      <c r="G29" t="s">
        <v>11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1C6B-FF49-4301-937C-7FD6043B8336}">
  <sheetPr>
    <tabColor rgb="FF66FF66"/>
  </sheetPr>
  <dimension ref="A1:O29"/>
  <sheetViews>
    <sheetView tabSelected="1" zoomScale="132" zoomScaleNormal="132" workbookViewId="0">
      <selection sqref="A1:M28"/>
    </sheetView>
  </sheetViews>
  <sheetFormatPr defaultRowHeight="15" x14ac:dyDescent="0.25"/>
  <cols>
    <col min="1" max="1" width="9.140625" customWidth="1"/>
    <col min="2" max="2" width="6.140625" bestFit="1" customWidth="1"/>
  </cols>
  <sheetData>
    <row r="1" spans="1:15" x14ac:dyDescent="0.25">
      <c r="A1" s="11" t="s">
        <v>6</v>
      </c>
      <c r="B1" s="1" t="s">
        <v>5</v>
      </c>
      <c r="F1" t="str">
        <f t="shared" ref="F1:F25" si="0">IF($N$2=1,$A1,$B1)</f>
        <v>Late Days</v>
      </c>
      <c r="G1" t="str">
        <f t="shared" ref="G1:G25" si="1">IF($N$2=1,$B1,$A1)</f>
        <v>Errors</v>
      </c>
      <c r="I1" t="str">
        <f>"Predicted " &amp; F1</f>
        <v>Predicted Late Days</v>
      </c>
      <c r="J1" t="s">
        <v>23</v>
      </c>
      <c r="K1" t="s">
        <v>24</v>
      </c>
      <c r="L1" t="s">
        <v>25</v>
      </c>
      <c r="M1" t="s">
        <v>26</v>
      </c>
      <c r="N1" t="s">
        <v>7</v>
      </c>
      <c r="O1" t="s">
        <v>8</v>
      </c>
    </row>
    <row r="2" spans="1:15" x14ac:dyDescent="0.25">
      <c r="A2">
        <v>3.6</v>
      </c>
      <c r="B2">
        <v>10</v>
      </c>
      <c r="D2" t="s">
        <v>12</v>
      </c>
      <c r="E2">
        <f>INDEX(LINEST($G$2:$G$25,$F$2:$F$25),1)</f>
        <v>9.7597597597597563</v>
      </c>
      <c r="F2">
        <f t="shared" si="0"/>
        <v>3.6</v>
      </c>
      <c r="G2">
        <f t="shared" si="1"/>
        <v>10</v>
      </c>
      <c r="I2">
        <f t="shared" ref="I2:I25" si="2">$E$3+$E$2*F2</f>
        <v>21.43430930930931</v>
      </c>
      <c r="J2">
        <f t="shared" ref="J2:J25" si="3">IF($O$2,I2-$F$29*$E$9*SQRT(1/$E$10+(F2-F$27)^2/F$28),NA())</f>
        <v>18.478093093547873</v>
      </c>
      <c r="K2">
        <f t="shared" ref="K2:K25" si="4">IF($O$2,I2+$F$29*$E$9*SQRT(1/$E$10+(F2-F$27)^2/F$28),NA())</f>
        <v>24.390525525070746</v>
      </c>
      <c r="L2">
        <f t="shared" ref="L2:L25" si="5">IF($O$2,I2-$F$29*$E$9*SQRT(1+1/$E$10+(F2-F$27)^2/F$28),NA())</f>
        <v>6.9021032229986616</v>
      </c>
      <c r="M2">
        <f t="shared" ref="M2:M25" si="6">IF($O$2,I2+$F$29*$E$9*SQRT(1+1/$E$10+(F2-F$27)^2/F$28),NA())</f>
        <v>35.966515395619957</v>
      </c>
      <c r="N2">
        <v>1</v>
      </c>
      <c r="O2" t="b">
        <v>1</v>
      </c>
    </row>
    <row r="3" spans="1:15" x14ac:dyDescent="0.25">
      <c r="A3">
        <v>4.2</v>
      </c>
      <c r="B3">
        <v>15</v>
      </c>
      <c r="D3" t="s">
        <v>13</v>
      </c>
      <c r="E3">
        <f>INDEX(LINEST($G$2:$G$25,$F$2:$F$25),2)</f>
        <v>-13.700825825825813</v>
      </c>
      <c r="F3">
        <f t="shared" si="0"/>
        <v>4.2</v>
      </c>
      <c r="G3">
        <f t="shared" si="1"/>
        <v>15</v>
      </c>
      <c r="I3">
        <f t="shared" si="2"/>
        <v>27.290165165165167</v>
      </c>
      <c r="J3">
        <f t="shared" si="3"/>
        <v>22.460061381511455</v>
      </c>
      <c r="K3">
        <f t="shared" si="4"/>
        <v>32.120268948818875</v>
      </c>
      <c r="L3">
        <f t="shared" si="5"/>
        <v>12.264330679801656</v>
      </c>
      <c r="M3">
        <f t="shared" si="6"/>
        <v>42.315999650528681</v>
      </c>
    </row>
    <row r="4" spans="1:15" ht="17.25" x14ac:dyDescent="0.25">
      <c r="A4">
        <v>3.3</v>
      </c>
      <c r="B4">
        <v>11</v>
      </c>
      <c r="D4" t="s">
        <v>14</v>
      </c>
      <c r="E4">
        <f>INDEX(LINEST($G$2:$G$25,$F$2:$F$25,TRUE,TRUE),3)</f>
        <v>0.37761911816327848</v>
      </c>
      <c r="F4">
        <f t="shared" si="0"/>
        <v>3.3</v>
      </c>
      <c r="G4">
        <f t="shared" si="1"/>
        <v>11</v>
      </c>
      <c r="I4">
        <f t="shared" si="2"/>
        <v>18.506381381381384</v>
      </c>
      <c r="J4">
        <f t="shared" si="3"/>
        <v>15.399754218405544</v>
      </c>
      <c r="K4">
        <f t="shared" si="4"/>
        <v>21.613008544357225</v>
      </c>
      <c r="L4">
        <f t="shared" si="5"/>
        <v>3.9428333332437759</v>
      </c>
      <c r="M4">
        <f t="shared" si="6"/>
        <v>33.069929429518993</v>
      </c>
    </row>
    <row r="5" spans="1:15" ht="17.25" x14ac:dyDescent="0.25">
      <c r="A5">
        <v>3</v>
      </c>
      <c r="B5">
        <v>9</v>
      </c>
      <c r="D5" t="s">
        <v>15</v>
      </c>
      <c r="E5">
        <f>1-(1-E4)*(COUNT($A$1:$A$25)-1)/(COUNT($A$1:$A$25)-2)</f>
        <v>0.34932907807979108</v>
      </c>
      <c r="F5">
        <f t="shared" si="0"/>
        <v>3</v>
      </c>
      <c r="G5">
        <f t="shared" si="1"/>
        <v>9</v>
      </c>
      <c r="I5">
        <f t="shared" si="2"/>
        <v>15.578453453453456</v>
      </c>
      <c r="J5">
        <f t="shared" si="3"/>
        <v>11.574135978827051</v>
      </c>
      <c r="K5">
        <f t="shared" si="4"/>
        <v>19.58277092807986</v>
      </c>
      <c r="L5">
        <f t="shared" si="5"/>
        <v>0.79737237464627242</v>
      </c>
      <c r="M5">
        <f t="shared" si="6"/>
        <v>30.359534532260639</v>
      </c>
    </row>
    <row r="6" spans="1:15" x14ac:dyDescent="0.25">
      <c r="A6">
        <v>3.3</v>
      </c>
      <c r="B6">
        <v>12</v>
      </c>
      <c r="D6" t="s">
        <v>16</v>
      </c>
      <c r="E6">
        <f>INDEX(LINEST($G$2:$G$25,$F$2:$F$25,TRUE,TRUE),4)</f>
        <v>13.348129484754304</v>
      </c>
      <c r="F6">
        <f t="shared" si="0"/>
        <v>3.3</v>
      </c>
      <c r="G6">
        <f t="shared" si="1"/>
        <v>12</v>
      </c>
      <c r="I6">
        <f t="shared" si="2"/>
        <v>18.506381381381384</v>
      </c>
      <c r="J6">
        <f t="shared" si="3"/>
        <v>15.399754218405544</v>
      </c>
      <c r="K6">
        <f t="shared" si="4"/>
        <v>21.613008544357225</v>
      </c>
      <c r="L6">
        <f t="shared" si="5"/>
        <v>3.9428333332437759</v>
      </c>
      <c r="M6">
        <f t="shared" si="6"/>
        <v>33.069929429518993</v>
      </c>
    </row>
    <row r="7" spans="1:15" x14ac:dyDescent="0.25">
      <c r="A7">
        <v>3.5</v>
      </c>
      <c r="B7">
        <v>14</v>
      </c>
      <c r="D7" t="s">
        <v>17</v>
      </c>
      <c r="E7">
        <f>INDEX(LINEST($G$2:$G$25,$F$2:$F$25,TRUE,TRUE),4,2)</f>
        <v>22</v>
      </c>
      <c r="F7">
        <f t="shared" si="0"/>
        <v>3.5</v>
      </c>
      <c r="G7">
        <f t="shared" si="1"/>
        <v>14</v>
      </c>
      <c r="I7">
        <f t="shared" si="2"/>
        <v>20.458333333333332</v>
      </c>
      <c r="J7">
        <f t="shared" si="3"/>
        <v>17.553984586621247</v>
      </c>
      <c r="K7">
        <f t="shared" si="4"/>
        <v>23.362682080045417</v>
      </c>
      <c r="L7">
        <f t="shared" si="5"/>
        <v>5.9365895997729066</v>
      </c>
      <c r="M7">
        <f t="shared" si="6"/>
        <v>34.980077066893756</v>
      </c>
    </row>
    <row r="8" spans="1:15" x14ac:dyDescent="0.25">
      <c r="A8">
        <v>2.9</v>
      </c>
      <c r="B8">
        <v>12</v>
      </c>
      <c r="D8" t="s">
        <v>18</v>
      </c>
      <c r="E8">
        <f>INDEX(LINEST($G$2:$G$25,$F$2:$F$25,TRUE,TRUE),5)</f>
        <v>634.38438438438448</v>
      </c>
      <c r="F8">
        <f t="shared" si="0"/>
        <v>2.9</v>
      </c>
      <c r="G8">
        <f t="shared" si="1"/>
        <v>12</v>
      </c>
      <c r="I8">
        <f t="shared" si="2"/>
        <v>14.602477477477478</v>
      </c>
      <c r="J8">
        <f t="shared" si="3"/>
        <v>10.200403213289137</v>
      </c>
      <c r="K8">
        <f t="shared" si="4"/>
        <v>19.004551741665821</v>
      </c>
      <c r="L8">
        <f t="shared" si="5"/>
        <v>-0.2912815258132202</v>
      </c>
      <c r="M8">
        <f t="shared" si="6"/>
        <v>29.496236480768175</v>
      </c>
    </row>
    <row r="9" spans="1:15" x14ac:dyDescent="0.25">
      <c r="A9">
        <v>3.6</v>
      </c>
      <c r="B9">
        <v>17</v>
      </c>
      <c r="D9" t="s">
        <v>19</v>
      </c>
      <c r="E9">
        <f>INDEX(LINEST($G$2:$G$25,$F$2:$F$25,TRUE,TRUE),3,2)</f>
        <v>6.893916781379696</v>
      </c>
      <c r="F9">
        <f t="shared" si="0"/>
        <v>3.6</v>
      </c>
      <c r="G9">
        <f t="shared" si="1"/>
        <v>17</v>
      </c>
      <c r="I9">
        <f t="shared" si="2"/>
        <v>21.43430930930931</v>
      </c>
      <c r="J9">
        <f t="shared" si="3"/>
        <v>18.478093093547873</v>
      </c>
      <c r="K9">
        <f t="shared" si="4"/>
        <v>24.390525525070746</v>
      </c>
      <c r="L9">
        <f t="shared" si="5"/>
        <v>6.9021032229986616</v>
      </c>
      <c r="M9">
        <f t="shared" si="6"/>
        <v>35.966515395619957</v>
      </c>
    </row>
    <row r="10" spans="1:15" x14ac:dyDescent="0.25">
      <c r="A10">
        <v>2.6</v>
      </c>
      <c r="B10">
        <v>11</v>
      </c>
      <c r="D10" t="s">
        <v>20</v>
      </c>
      <c r="E10">
        <f>E7+2</f>
        <v>24</v>
      </c>
      <c r="F10">
        <f t="shared" si="0"/>
        <v>2.6</v>
      </c>
      <c r="G10">
        <f t="shared" si="1"/>
        <v>11</v>
      </c>
      <c r="I10">
        <f t="shared" si="2"/>
        <v>11.674549549549553</v>
      </c>
      <c r="J10">
        <f t="shared" si="3"/>
        <v>5.9250253902337668</v>
      </c>
      <c r="K10">
        <f t="shared" si="4"/>
        <v>17.42407370886534</v>
      </c>
      <c r="L10">
        <f t="shared" si="5"/>
        <v>-3.67155182764815</v>
      </c>
      <c r="M10">
        <f t="shared" si="6"/>
        <v>27.020650926747258</v>
      </c>
    </row>
    <row r="11" spans="1:15" x14ac:dyDescent="0.25">
      <c r="A11">
        <v>3.1</v>
      </c>
      <c r="B11">
        <v>15</v>
      </c>
      <c r="D11" t="s">
        <v>21</v>
      </c>
      <c r="E11">
        <v>0.05</v>
      </c>
      <c r="F11">
        <f t="shared" si="0"/>
        <v>3.1</v>
      </c>
      <c r="G11">
        <f t="shared" si="1"/>
        <v>15</v>
      </c>
      <c r="I11">
        <f t="shared" si="2"/>
        <v>16.554429429429433</v>
      </c>
      <c r="J11">
        <f t="shared" si="3"/>
        <v>12.907676847833986</v>
      </c>
      <c r="K11">
        <f t="shared" si="4"/>
        <v>20.20118201102488</v>
      </c>
      <c r="L11">
        <f t="shared" si="5"/>
        <v>1.8661822973838103</v>
      </c>
      <c r="M11">
        <f t="shared" si="6"/>
        <v>31.242676561475058</v>
      </c>
    </row>
    <row r="12" spans="1:15" x14ac:dyDescent="0.25">
      <c r="A12">
        <v>3.4</v>
      </c>
      <c r="B12">
        <v>17</v>
      </c>
      <c r="D12" t="s">
        <v>22</v>
      </c>
      <c r="E12">
        <f>CORREL($G$2:$G$25,$F$2:$F$25)</f>
        <v>0.6145072157129472</v>
      </c>
      <c r="F12">
        <f t="shared" si="0"/>
        <v>3.4</v>
      </c>
      <c r="G12">
        <f t="shared" si="1"/>
        <v>17</v>
      </c>
      <c r="I12">
        <f t="shared" si="2"/>
        <v>19.482357357357355</v>
      </c>
      <c r="J12">
        <f t="shared" si="3"/>
        <v>16.526141141595918</v>
      </c>
      <c r="K12">
        <f t="shared" si="4"/>
        <v>22.438573573118791</v>
      </c>
      <c r="L12">
        <f t="shared" si="5"/>
        <v>4.9501512710467068</v>
      </c>
      <c r="M12">
        <f t="shared" si="6"/>
        <v>34.014563443668003</v>
      </c>
    </row>
    <row r="13" spans="1:15" x14ac:dyDescent="0.25">
      <c r="A13">
        <v>3.8</v>
      </c>
      <c r="B13">
        <v>22</v>
      </c>
      <c r="F13">
        <f t="shared" si="0"/>
        <v>3.8</v>
      </c>
      <c r="G13">
        <f t="shared" si="1"/>
        <v>22</v>
      </c>
      <c r="I13">
        <f t="shared" si="2"/>
        <v>23.386261261261257</v>
      </c>
      <c r="J13">
        <f t="shared" si="3"/>
        <v>20.043957312073907</v>
      </c>
      <c r="K13">
        <f t="shared" si="4"/>
        <v>26.728565210448608</v>
      </c>
      <c r="L13">
        <f t="shared" si="5"/>
        <v>8.7706259651331138</v>
      </c>
      <c r="M13">
        <f t="shared" si="6"/>
        <v>38.001896557389401</v>
      </c>
    </row>
    <row r="14" spans="1:15" x14ac:dyDescent="0.25">
      <c r="A14">
        <v>3</v>
      </c>
      <c r="B14">
        <v>17</v>
      </c>
      <c r="F14">
        <f t="shared" si="0"/>
        <v>3</v>
      </c>
      <c r="G14">
        <f t="shared" si="1"/>
        <v>17</v>
      </c>
      <c r="I14">
        <f t="shared" si="2"/>
        <v>15.578453453453456</v>
      </c>
      <c r="J14">
        <f t="shared" si="3"/>
        <v>11.574135978827051</v>
      </c>
      <c r="K14">
        <f t="shared" si="4"/>
        <v>19.58277092807986</v>
      </c>
      <c r="L14">
        <f t="shared" si="5"/>
        <v>0.79737237464627242</v>
      </c>
      <c r="M14">
        <f t="shared" si="6"/>
        <v>30.359534532260639</v>
      </c>
    </row>
    <row r="15" spans="1:15" x14ac:dyDescent="0.25">
      <c r="A15">
        <v>2.5</v>
      </c>
      <c r="B15">
        <v>16</v>
      </c>
      <c r="F15">
        <f t="shared" si="0"/>
        <v>2.5</v>
      </c>
      <c r="G15">
        <f t="shared" si="1"/>
        <v>16</v>
      </c>
      <c r="I15">
        <f t="shared" si="2"/>
        <v>10.698573573573579</v>
      </c>
      <c r="J15">
        <f t="shared" si="3"/>
        <v>4.4670000304940034</v>
      </c>
      <c r="K15">
        <f t="shared" si="4"/>
        <v>16.930147116653156</v>
      </c>
      <c r="L15">
        <f t="shared" si="5"/>
        <v>-4.8345622413056155</v>
      </c>
      <c r="M15">
        <f t="shared" si="6"/>
        <v>26.231709388452774</v>
      </c>
    </row>
    <row r="16" spans="1:15" x14ac:dyDescent="0.25">
      <c r="A16">
        <v>4.4000000000000004</v>
      </c>
      <c r="B16">
        <v>28</v>
      </c>
      <c r="F16">
        <f t="shared" si="0"/>
        <v>4.4000000000000004</v>
      </c>
      <c r="G16">
        <f t="shared" si="1"/>
        <v>28</v>
      </c>
      <c r="I16">
        <f t="shared" si="2"/>
        <v>29.242117117117115</v>
      </c>
      <c r="J16">
        <f t="shared" si="3"/>
        <v>23.492592957801328</v>
      </c>
      <c r="K16">
        <f t="shared" si="4"/>
        <v>34.991641276432901</v>
      </c>
      <c r="L16">
        <f t="shared" si="5"/>
        <v>13.896015739919408</v>
      </c>
      <c r="M16">
        <f t="shared" si="6"/>
        <v>44.588218494314823</v>
      </c>
    </row>
    <row r="17" spans="1:13" x14ac:dyDescent="0.25">
      <c r="A17">
        <v>3.7</v>
      </c>
      <c r="B17">
        <v>24</v>
      </c>
      <c r="F17">
        <f t="shared" si="0"/>
        <v>3.7</v>
      </c>
      <c r="G17">
        <f t="shared" si="1"/>
        <v>24</v>
      </c>
      <c r="I17">
        <f t="shared" si="2"/>
        <v>22.410285285285287</v>
      </c>
      <c r="J17">
        <f t="shared" si="3"/>
        <v>19.303658122309447</v>
      </c>
      <c r="K17">
        <f t="shared" si="4"/>
        <v>25.516912448261127</v>
      </c>
      <c r="L17">
        <f t="shared" si="5"/>
        <v>7.8467372371476785</v>
      </c>
      <c r="M17">
        <f t="shared" si="6"/>
        <v>36.973833333422895</v>
      </c>
    </row>
    <row r="18" spans="1:13" x14ac:dyDescent="0.25">
      <c r="A18">
        <v>4</v>
      </c>
      <c r="B18">
        <v>27</v>
      </c>
      <c r="F18">
        <f t="shared" si="0"/>
        <v>4</v>
      </c>
      <c r="G18">
        <f t="shared" si="1"/>
        <v>27</v>
      </c>
      <c r="I18">
        <f t="shared" si="2"/>
        <v>25.338213213213212</v>
      </c>
      <c r="J18">
        <f t="shared" si="3"/>
        <v>21.333895738586808</v>
      </c>
      <c r="K18">
        <f t="shared" si="4"/>
        <v>29.342530687839616</v>
      </c>
      <c r="L18">
        <f t="shared" si="5"/>
        <v>10.557132134406029</v>
      </c>
      <c r="M18">
        <f t="shared" si="6"/>
        <v>40.119294292020399</v>
      </c>
    </row>
    <row r="19" spans="1:13" x14ac:dyDescent="0.25">
      <c r="A19">
        <v>4</v>
      </c>
      <c r="B19">
        <v>29</v>
      </c>
      <c r="F19">
        <f t="shared" si="0"/>
        <v>4</v>
      </c>
      <c r="G19">
        <f t="shared" si="1"/>
        <v>29</v>
      </c>
      <c r="I19">
        <f t="shared" si="2"/>
        <v>25.338213213213212</v>
      </c>
      <c r="J19">
        <f t="shared" si="3"/>
        <v>21.333895738586808</v>
      </c>
      <c r="K19">
        <f t="shared" si="4"/>
        <v>29.342530687839616</v>
      </c>
      <c r="L19">
        <f t="shared" si="5"/>
        <v>10.557132134406029</v>
      </c>
      <c r="M19">
        <f t="shared" si="6"/>
        <v>40.119294292020399</v>
      </c>
    </row>
    <row r="20" spans="1:13" x14ac:dyDescent="0.25">
      <c r="A20">
        <v>4.4000000000000004</v>
      </c>
      <c r="B20">
        <v>32</v>
      </c>
      <c r="F20">
        <f t="shared" si="0"/>
        <v>4.4000000000000004</v>
      </c>
      <c r="G20">
        <f t="shared" si="1"/>
        <v>32</v>
      </c>
      <c r="I20">
        <f t="shared" si="2"/>
        <v>29.242117117117115</v>
      </c>
      <c r="J20">
        <f t="shared" si="3"/>
        <v>23.492592957801328</v>
      </c>
      <c r="K20">
        <f t="shared" si="4"/>
        <v>34.991641276432901</v>
      </c>
      <c r="L20">
        <f t="shared" si="5"/>
        <v>13.896015739919408</v>
      </c>
      <c r="M20">
        <f t="shared" si="6"/>
        <v>44.588218494314823</v>
      </c>
    </row>
    <row r="21" spans="1:13" x14ac:dyDescent="0.25">
      <c r="A21">
        <v>2.7</v>
      </c>
      <c r="B21">
        <v>22</v>
      </c>
      <c r="F21">
        <f t="shared" si="0"/>
        <v>2.7</v>
      </c>
      <c r="G21">
        <f t="shared" si="1"/>
        <v>22</v>
      </c>
      <c r="I21">
        <f t="shared" si="2"/>
        <v>12.650525525525531</v>
      </c>
      <c r="J21">
        <f t="shared" si="3"/>
        <v>7.3694751907996752</v>
      </c>
      <c r="K21">
        <f t="shared" si="4"/>
        <v>17.931575860251385</v>
      </c>
      <c r="L21">
        <f t="shared" si="5"/>
        <v>-2.5262755886283177</v>
      </c>
      <c r="M21">
        <f t="shared" si="6"/>
        <v>27.827326639679377</v>
      </c>
    </row>
    <row r="22" spans="1:13" x14ac:dyDescent="0.25">
      <c r="A22">
        <v>3.5</v>
      </c>
      <c r="B22">
        <v>28</v>
      </c>
      <c r="F22">
        <f t="shared" si="0"/>
        <v>3.5</v>
      </c>
      <c r="G22">
        <f t="shared" si="1"/>
        <v>28</v>
      </c>
      <c r="I22">
        <f t="shared" si="2"/>
        <v>20.458333333333332</v>
      </c>
      <c r="J22">
        <f t="shared" si="3"/>
        <v>17.553984586621247</v>
      </c>
      <c r="K22">
        <f t="shared" si="4"/>
        <v>23.362682080045417</v>
      </c>
      <c r="L22">
        <f t="shared" si="5"/>
        <v>5.9365895997729066</v>
      </c>
      <c r="M22">
        <f t="shared" si="6"/>
        <v>34.980077066893756</v>
      </c>
    </row>
    <row r="23" spans="1:13" x14ac:dyDescent="0.25">
      <c r="A23">
        <v>3.8</v>
      </c>
      <c r="B23">
        <v>33</v>
      </c>
      <c r="F23">
        <f t="shared" si="0"/>
        <v>3.8</v>
      </c>
      <c r="G23">
        <f t="shared" si="1"/>
        <v>33</v>
      </c>
      <c r="I23">
        <f t="shared" si="2"/>
        <v>23.386261261261257</v>
      </c>
      <c r="J23">
        <f t="shared" si="3"/>
        <v>20.043957312073907</v>
      </c>
      <c r="K23">
        <f t="shared" si="4"/>
        <v>26.728565210448608</v>
      </c>
      <c r="L23">
        <f t="shared" si="5"/>
        <v>8.7706259651331138</v>
      </c>
      <c r="M23">
        <f t="shared" si="6"/>
        <v>38.001896557389401</v>
      </c>
    </row>
    <row r="24" spans="1:13" x14ac:dyDescent="0.25">
      <c r="A24">
        <v>3.9</v>
      </c>
      <c r="B24">
        <v>35</v>
      </c>
      <c r="F24">
        <f t="shared" si="0"/>
        <v>3.9</v>
      </c>
      <c r="G24">
        <f t="shared" si="1"/>
        <v>35</v>
      </c>
      <c r="I24">
        <f t="shared" si="2"/>
        <v>24.362237237237235</v>
      </c>
      <c r="J24">
        <f t="shared" si="3"/>
        <v>20.715484655641788</v>
      </c>
      <c r="K24">
        <f t="shared" si="4"/>
        <v>28.008989818832681</v>
      </c>
      <c r="L24">
        <f t="shared" si="5"/>
        <v>9.6739901051916117</v>
      </c>
      <c r="M24">
        <f t="shared" si="6"/>
        <v>39.050484369282856</v>
      </c>
    </row>
    <row r="25" spans="1:13" x14ac:dyDescent="0.25">
      <c r="A25">
        <v>3.8</v>
      </c>
      <c r="B25">
        <v>35</v>
      </c>
      <c r="F25">
        <f t="shared" si="0"/>
        <v>3.8</v>
      </c>
      <c r="G25">
        <f t="shared" si="1"/>
        <v>35</v>
      </c>
      <c r="I25">
        <f t="shared" si="2"/>
        <v>23.386261261261257</v>
      </c>
      <c r="J25">
        <f t="shared" si="3"/>
        <v>20.043957312073907</v>
      </c>
      <c r="K25">
        <f t="shared" si="4"/>
        <v>26.728565210448608</v>
      </c>
      <c r="L25">
        <f t="shared" si="5"/>
        <v>8.7706259651331138</v>
      </c>
      <c r="M25">
        <f t="shared" si="6"/>
        <v>38.001896557389401</v>
      </c>
    </row>
    <row r="27" spans="1:13" x14ac:dyDescent="0.25">
      <c r="F27">
        <f>AVERAGE(F$2:F$25)</f>
        <v>3.5</v>
      </c>
      <c r="G27" t="s">
        <v>9</v>
      </c>
    </row>
    <row r="28" spans="1:13" x14ac:dyDescent="0.25">
      <c r="F28">
        <f>DEVSQ(F$2:F$25)</f>
        <v>6.660000000000001</v>
      </c>
      <c r="G28" t="s">
        <v>10</v>
      </c>
    </row>
    <row r="29" spans="1:13" x14ac:dyDescent="0.25">
      <c r="F29">
        <f>TINV(E$11,E$10)</f>
        <v>2.0638985616280254</v>
      </c>
      <c r="G29" t="s">
        <v>11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opLeftCell="B1" zoomScaleNormal="100" workbookViewId="0">
      <selection activeCell="G2" sqref="G2:H26"/>
    </sheetView>
  </sheetViews>
  <sheetFormatPr defaultRowHeight="15" x14ac:dyDescent="0.25"/>
  <cols>
    <col min="1" max="1" width="11.28515625" bestFit="1" customWidth="1"/>
    <col min="2" max="2" width="7.7109375" style="1" customWidth="1"/>
    <col min="4" max="4" width="12.42578125" customWidth="1"/>
    <col min="5" max="5" width="11.85546875" customWidth="1"/>
    <col min="7" max="7" width="11.42578125" customWidth="1"/>
    <col min="8" max="8" width="7" customWidth="1"/>
  </cols>
  <sheetData>
    <row r="1" spans="1:9" ht="21" customHeight="1" x14ac:dyDescent="0.3">
      <c r="A1" s="3"/>
      <c r="B1" s="5"/>
      <c r="C1" s="4"/>
      <c r="D1" s="4" t="s">
        <v>3</v>
      </c>
      <c r="E1" s="5"/>
      <c r="H1" s="1"/>
    </row>
    <row r="2" spans="1:9" x14ac:dyDescent="0.25">
      <c r="B2" s="6" t="s">
        <v>4</v>
      </c>
      <c r="C2" s="6" t="s">
        <v>0</v>
      </c>
      <c r="D2" s="6" t="s">
        <v>2</v>
      </c>
      <c r="E2" s="6" t="s">
        <v>1</v>
      </c>
      <c r="G2" s="9" t="s">
        <v>6</v>
      </c>
      <c r="H2" s="1" t="s">
        <v>5</v>
      </c>
    </row>
    <row r="3" spans="1:9" x14ac:dyDescent="0.25">
      <c r="B3" s="1">
        <v>1</v>
      </c>
      <c r="C3" s="7">
        <v>4</v>
      </c>
      <c r="D3" s="7">
        <v>2</v>
      </c>
      <c r="E3" s="7">
        <v>3</v>
      </c>
      <c r="G3" s="10">
        <v>3.6</v>
      </c>
      <c r="H3" s="8">
        <f>SUM(B3:E3)</f>
        <v>10</v>
      </c>
    </row>
    <row r="4" spans="1:9" x14ac:dyDescent="0.25">
      <c r="B4" s="1">
        <v>2</v>
      </c>
      <c r="C4" s="7">
        <v>5</v>
      </c>
      <c r="D4" s="7">
        <v>3</v>
      </c>
      <c r="E4" s="7">
        <v>5</v>
      </c>
      <c r="G4" s="10">
        <v>4.2</v>
      </c>
      <c r="H4" s="8">
        <f>SUM(B4:E4)</f>
        <v>15</v>
      </c>
    </row>
    <row r="5" spans="1:9" x14ac:dyDescent="0.25">
      <c r="B5" s="1">
        <v>3</v>
      </c>
      <c r="C5" s="7">
        <v>4</v>
      </c>
      <c r="D5" s="7">
        <v>2</v>
      </c>
      <c r="E5" s="7">
        <v>2</v>
      </c>
      <c r="G5" s="10">
        <v>3.3</v>
      </c>
      <c r="H5" s="8">
        <f>SUM(B5:E5)</f>
        <v>11</v>
      </c>
    </row>
    <row r="6" spans="1:9" x14ac:dyDescent="0.25">
      <c r="B6" s="1">
        <v>4</v>
      </c>
      <c r="C6" s="7">
        <v>3</v>
      </c>
      <c r="D6" s="7">
        <v>1</v>
      </c>
      <c r="E6" s="7">
        <v>1</v>
      </c>
      <c r="G6" s="10">
        <v>3</v>
      </c>
      <c r="H6" s="8">
        <f>SUM(B6:E6)</f>
        <v>9</v>
      </c>
    </row>
    <row r="7" spans="1:9" x14ac:dyDescent="0.25">
      <c r="B7" s="1">
        <v>5</v>
      </c>
      <c r="C7" s="7">
        <v>4</v>
      </c>
      <c r="D7" s="7">
        <v>1</v>
      </c>
      <c r="E7" s="7">
        <v>2</v>
      </c>
      <c r="G7" s="10">
        <v>3.3</v>
      </c>
      <c r="H7" s="8">
        <f>SUM(B7:E7)</f>
        <v>12</v>
      </c>
    </row>
    <row r="8" spans="1:9" x14ac:dyDescent="0.25">
      <c r="B8" s="1">
        <v>6</v>
      </c>
      <c r="C8" s="7">
        <v>4</v>
      </c>
      <c r="D8" s="7">
        <v>2</v>
      </c>
      <c r="E8" s="7">
        <v>2</v>
      </c>
      <c r="G8" s="10">
        <v>3.5</v>
      </c>
      <c r="H8" s="8">
        <f>SUM(B8:E8)</f>
        <v>14</v>
      </c>
      <c r="I8" s="2"/>
    </row>
    <row r="9" spans="1:9" x14ac:dyDescent="0.25">
      <c r="B9" s="1">
        <v>7</v>
      </c>
      <c r="C9" s="7">
        <v>3</v>
      </c>
      <c r="D9" s="7">
        <v>1</v>
      </c>
      <c r="E9" s="7">
        <v>1</v>
      </c>
      <c r="G9" s="10">
        <v>2.9</v>
      </c>
      <c r="H9" s="8">
        <f>SUM(B9:E9)</f>
        <v>12</v>
      </c>
    </row>
    <row r="10" spans="1:9" x14ac:dyDescent="0.25">
      <c r="B10" s="1">
        <v>8</v>
      </c>
      <c r="C10" s="7">
        <v>4</v>
      </c>
      <c r="D10" s="7">
        <v>2</v>
      </c>
      <c r="E10" s="7">
        <v>3</v>
      </c>
      <c r="G10" s="10">
        <v>3.6</v>
      </c>
      <c r="H10" s="8">
        <f>SUM(B10:E10)</f>
        <v>17</v>
      </c>
    </row>
    <row r="11" spans="1:9" x14ac:dyDescent="0.25">
      <c r="B11" s="1">
        <v>9</v>
      </c>
      <c r="C11" s="7">
        <v>1</v>
      </c>
      <c r="D11" s="7">
        <v>0</v>
      </c>
      <c r="E11" s="7">
        <v>1</v>
      </c>
      <c r="G11" s="10">
        <v>2.6</v>
      </c>
      <c r="H11" s="8">
        <f>SUM(B11:E11)</f>
        <v>11</v>
      </c>
    </row>
    <row r="12" spans="1:9" x14ac:dyDescent="0.25">
      <c r="B12" s="1">
        <v>10</v>
      </c>
      <c r="C12" s="7">
        <v>3</v>
      </c>
      <c r="D12" s="7">
        <v>1</v>
      </c>
      <c r="E12" s="7">
        <v>1</v>
      </c>
      <c r="G12" s="10">
        <v>3.1</v>
      </c>
      <c r="H12" s="8">
        <f>SUM(B12:E12)</f>
        <v>15</v>
      </c>
    </row>
    <row r="13" spans="1:9" x14ac:dyDescent="0.25">
      <c r="B13" s="1">
        <v>11</v>
      </c>
      <c r="C13" s="7">
        <v>3</v>
      </c>
      <c r="D13" s="7">
        <v>1</v>
      </c>
      <c r="E13" s="7">
        <v>2</v>
      </c>
      <c r="G13" s="10">
        <v>3.4</v>
      </c>
      <c r="H13" s="8">
        <f>SUM(B13:E13)</f>
        <v>17</v>
      </c>
    </row>
    <row r="14" spans="1:9" x14ac:dyDescent="0.25">
      <c r="B14" s="1">
        <v>12</v>
      </c>
      <c r="C14" s="7">
        <v>4</v>
      </c>
      <c r="D14" s="7">
        <v>2</v>
      </c>
      <c r="E14" s="7">
        <v>4</v>
      </c>
      <c r="G14" s="10">
        <v>3.8</v>
      </c>
      <c r="H14" s="8">
        <f>SUM(B14:E14)</f>
        <v>22</v>
      </c>
    </row>
    <row r="15" spans="1:9" x14ac:dyDescent="0.25">
      <c r="B15" s="1">
        <v>13</v>
      </c>
      <c r="C15" s="7">
        <v>2</v>
      </c>
      <c r="D15" s="7">
        <v>1</v>
      </c>
      <c r="E15" s="7">
        <v>1</v>
      </c>
      <c r="G15" s="10">
        <v>3</v>
      </c>
      <c r="H15" s="8">
        <f>SUM(B15:E15)</f>
        <v>17</v>
      </c>
    </row>
    <row r="16" spans="1:9" x14ac:dyDescent="0.25">
      <c r="B16" s="1">
        <v>14</v>
      </c>
      <c r="C16" s="7">
        <v>1</v>
      </c>
      <c r="D16" s="7">
        <v>0</v>
      </c>
      <c r="E16" s="7">
        <v>1</v>
      </c>
      <c r="G16" s="10">
        <v>2.5</v>
      </c>
      <c r="H16" s="8">
        <f>SUM(B16:E16)</f>
        <v>16</v>
      </c>
    </row>
    <row r="17" spans="2:8" x14ac:dyDescent="0.25">
      <c r="B17" s="1">
        <v>15</v>
      </c>
      <c r="C17" s="7">
        <v>5</v>
      </c>
      <c r="D17" s="7">
        <v>3</v>
      </c>
      <c r="E17" s="7">
        <v>5</v>
      </c>
      <c r="G17" s="10">
        <v>4.4000000000000004</v>
      </c>
      <c r="H17" s="8">
        <f>SUM(B17:E17)</f>
        <v>28</v>
      </c>
    </row>
    <row r="18" spans="2:8" x14ac:dyDescent="0.25">
      <c r="B18" s="1">
        <v>16</v>
      </c>
      <c r="C18" s="7">
        <v>3</v>
      </c>
      <c r="D18" s="7">
        <v>2</v>
      </c>
      <c r="E18" s="7">
        <v>3</v>
      </c>
      <c r="G18" s="10">
        <v>3.7</v>
      </c>
      <c r="H18" s="8">
        <f>SUM(B18:E18)</f>
        <v>24</v>
      </c>
    </row>
    <row r="19" spans="2:8" x14ac:dyDescent="0.25">
      <c r="B19" s="1">
        <v>17</v>
      </c>
      <c r="C19" s="7">
        <v>4</v>
      </c>
      <c r="D19" s="7">
        <v>3</v>
      </c>
      <c r="E19" s="7">
        <v>3</v>
      </c>
      <c r="G19" s="10">
        <v>4</v>
      </c>
      <c r="H19" s="8">
        <f>SUM(B19:E19)</f>
        <v>27</v>
      </c>
    </row>
    <row r="20" spans="2:8" x14ac:dyDescent="0.25">
      <c r="B20" s="1">
        <v>18</v>
      </c>
      <c r="C20" s="7">
        <v>4</v>
      </c>
      <c r="D20" s="7">
        <v>3</v>
      </c>
      <c r="E20" s="7">
        <v>4</v>
      </c>
      <c r="G20" s="10">
        <v>4</v>
      </c>
      <c r="H20" s="8">
        <f>SUM(B20:E20)</f>
        <v>29</v>
      </c>
    </row>
    <row r="21" spans="2:8" x14ac:dyDescent="0.25">
      <c r="B21" s="1">
        <v>19</v>
      </c>
      <c r="C21" s="7">
        <v>5</v>
      </c>
      <c r="D21" s="7">
        <v>3</v>
      </c>
      <c r="E21" s="7">
        <v>5</v>
      </c>
      <c r="G21" s="10">
        <v>4.4000000000000004</v>
      </c>
      <c r="H21" s="8">
        <f>SUM(B21:E21)</f>
        <v>32</v>
      </c>
    </row>
    <row r="22" spans="2:8" x14ac:dyDescent="0.25">
      <c r="B22" s="1">
        <v>20</v>
      </c>
      <c r="C22" s="7">
        <v>1</v>
      </c>
      <c r="D22" s="7">
        <v>0</v>
      </c>
      <c r="E22" s="7">
        <v>1</v>
      </c>
      <c r="G22" s="10">
        <v>2.7</v>
      </c>
      <c r="H22" s="8">
        <f>SUM(B22:E22)</f>
        <v>22</v>
      </c>
    </row>
    <row r="23" spans="2:8" x14ac:dyDescent="0.25">
      <c r="B23" s="1">
        <v>21</v>
      </c>
      <c r="C23" s="7">
        <v>3</v>
      </c>
      <c r="D23" s="7">
        <v>2</v>
      </c>
      <c r="E23" s="7">
        <v>2</v>
      </c>
      <c r="G23" s="10">
        <v>3.5</v>
      </c>
      <c r="H23" s="8">
        <f>SUM(B23:E23)</f>
        <v>28</v>
      </c>
    </row>
    <row r="24" spans="2:8" x14ac:dyDescent="0.25">
      <c r="B24" s="1">
        <v>22</v>
      </c>
      <c r="C24" s="7">
        <v>4</v>
      </c>
      <c r="D24" s="7">
        <v>3</v>
      </c>
      <c r="E24" s="7">
        <v>4</v>
      </c>
      <c r="G24" s="10">
        <v>3.8</v>
      </c>
      <c r="H24" s="8">
        <f>SUM(B24:E24)</f>
        <v>33</v>
      </c>
    </row>
    <row r="25" spans="2:8" x14ac:dyDescent="0.25">
      <c r="B25" s="1">
        <v>23</v>
      </c>
      <c r="C25" s="7">
        <v>4</v>
      </c>
      <c r="D25" s="7">
        <v>4</v>
      </c>
      <c r="E25" s="7">
        <v>4</v>
      </c>
      <c r="G25" s="10">
        <v>3.9</v>
      </c>
      <c r="H25" s="8">
        <f>SUM(B25:E25)</f>
        <v>35</v>
      </c>
    </row>
    <row r="26" spans="2:8" x14ac:dyDescent="0.25">
      <c r="B26" s="1">
        <v>24</v>
      </c>
      <c r="C26" s="7">
        <v>4</v>
      </c>
      <c r="D26" s="7">
        <v>3</v>
      </c>
      <c r="E26" s="7">
        <v>4</v>
      </c>
      <c r="G26" s="10">
        <v>3.8</v>
      </c>
      <c r="H26" s="8">
        <f>SUM(B26:E26)</f>
        <v>35</v>
      </c>
    </row>
    <row r="27" spans="2:8" x14ac:dyDescent="0.25">
      <c r="C27" s="8"/>
      <c r="D27" s="8"/>
      <c r="E27" s="8"/>
      <c r="G27" s="1"/>
      <c r="H27" s="8"/>
    </row>
    <row r="28" spans="2:8" x14ac:dyDescent="0.25">
      <c r="G28" s="1"/>
    </row>
    <row r="29" spans="2:8" x14ac:dyDescent="0.25">
      <c r="G29" s="1"/>
    </row>
    <row r="30" spans="2:8" x14ac:dyDescent="0.25">
      <c r="G30" s="6"/>
    </row>
    <row r="31" spans="2:8" x14ac:dyDescent="0.25">
      <c r="G31" s="10"/>
    </row>
    <row r="32" spans="2:8" x14ac:dyDescent="0.25">
      <c r="G32" s="10"/>
    </row>
    <row r="33" spans="7:7" x14ac:dyDescent="0.25">
      <c r="G33" s="10"/>
    </row>
    <row r="34" spans="7:7" x14ac:dyDescent="0.25">
      <c r="G34" s="10"/>
    </row>
    <row r="35" spans="7:7" x14ac:dyDescent="0.25">
      <c r="G35" s="10"/>
    </row>
    <row r="36" spans="7:7" x14ac:dyDescent="0.25">
      <c r="G36" s="10"/>
    </row>
    <row r="37" spans="7:7" x14ac:dyDescent="0.25">
      <c r="G37" s="10"/>
    </row>
    <row r="38" spans="7:7" x14ac:dyDescent="0.25">
      <c r="G38" s="10"/>
    </row>
    <row r="39" spans="7:7" x14ac:dyDescent="0.25">
      <c r="G39" s="10"/>
    </row>
    <row r="40" spans="7:7" x14ac:dyDescent="0.25">
      <c r="G40" s="10"/>
    </row>
    <row r="41" spans="7:7" x14ac:dyDescent="0.25">
      <c r="G41" s="10"/>
    </row>
    <row r="42" spans="7:7" x14ac:dyDescent="0.25">
      <c r="G42" s="10"/>
    </row>
    <row r="43" spans="7:7" x14ac:dyDescent="0.25">
      <c r="G43" s="10"/>
    </row>
    <row r="44" spans="7:7" x14ac:dyDescent="0.25">
      <c r="G44" s="10"/>
    </row>
    <row r="45" spans="7:7" x14ac:dyDescent="0.25">
      <c r="G45" s="10"/>
    </row>
    <row r="46" spans="7:7" x14ac:dyDescent="0.25">
      <c r="G46" s="10"/>
    </row>
    <row r="47" spans="7:7" x14ac:dyDescent="0.25">
      <c r="G47" s="10"/>
    </row>
    <row r="48" spans="7:7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Late Days vs Errors Scatter </vt:lpstr>
      <vt:lpstr>Errors vs Late Days Scatter </vt:lpstr>
      <vt:lpstr>Sheet1</vt:lpstr>
      <vt:lpstr>'Errors vs Late Days Scatter '!Print_Area</vt:lpstr>
      <vt:lpstr>'Late Days vs Errors Scatter 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</dc:title>
  <dc:creator>Chris and QI Macros</dc:creator>
  <dc:description>Charts created with QI Macros for Excel_x000d_
www.qimacros.com</dc:description>
  <cp:lastModifiedBy>Paul Gormas</cp:lastModifiedBy>
  <cp:lastPrinted>2016-10-03T15:58:13Z</cp:lastPrinted>
  <dcterms:created xsi:type="dcterms:W3CDTF">2015-12-29T14:10:43Z</dcterms:created>
  <dcterms:modified xsi:type="dcterms:W3CDTF">2019-12-12T23:35:53Z</dcterms:modified>
</cp:coreProperties>
</file>